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20" windowWidth="15480" windowHeight="11580"/>
  </bookViews>
  <sheets>
    <sheet name="표지1" sheetId="2" r:id="rId1"/>
    <sheet name="근로1" sheetId="6" r:id="rId2"/>
    <sheet name="근로2" sheetId="4" r:id="rId3"/>
  </sheets>
  <definedNames>
    <definedName name="_xlnm.Print_Area" localSheetId="1">근로1!$A$1:$H$79</definedName>
    <definedName name="_xlnm.Print_Area" localSheetId="2">근로2!$A$1:$G$69</definedName>
    <definedName name="_xlnm.Print_Area" localSheetId="0">표지1!$A$1:$H$47</definedName>
  </definedNames>
  <calcPr calcId="144525" iterateDelta="1.0000000474974513E-3"/>
</workbook>
</file>

<file path=xl/calcChain.xml><?xml version="1.0" encoding="utf-8"?>
<calcChain xmlns="http://schemas.openxmlformats.org/spreadsheetml/2006/main">
  <c r="E74" i="4"/>
  <c r="E73"/>
  <c r="E72"/>
  <c r="E75"/>
  <c r="K69"/>
  <c r="L69"/>
  <c r="J69"/>
  <c r="I67"/>
  <c r="I68"/>
  <c r="I66"/>
  <c r="E65"/>
  <c r="K64"/>
  <c r="J64"/>
  <c r="K63"/>
  <c r="J63"/>
  <c r="K62"/>
  <c r="J62"/>
  <c r="J61"/>
  <c r="E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E48"/>
  <c r="E66"/>
  <c r="E68"/>
  <c r="J47"/>
  <c r="K47"/>
  <c r="J46"/>
  <c r="K46"/>
  <c r="J45"/>
  <c r="K45"/>
  <c r="J44"/>
  <c r="K44"/>
  <c r="J43"/>
  <c r="K43"/>
  <c r="J42"/>
  <c r="K42"/>
  <c r="J41"/>
  <c r="K41"/>
  <c r="J40"/>
  <c r="K40"/>
  <c r="J39"/>
  <c r="K39"/>
  <c r="J38"/>
  <c r="K38"/>
  <c r="J37"/>
  <c r="K37"/>
  <c r="K66"/>
  <c r="D17"/>
  <c r="D18"/>
  <c r="D13"/>
  <c r="D11"/>
  <c r="G71" i="6"/>
  <c r="G74"/>
  <c r="F71"/>
  <c r="H71"/>
  <c r="E71"/>
  <c r="E74"/>
  <c r="G70"/>
  <c r="G73"/>
  <c r="F70"/>
  <c r="H70"/>
  <c r="E70"/>
  <c r="E73"/>
  <c r="G69"/>
  <c r="F69"/>
  <c r="E69"/>
  <c r="H68"/>
  <c r="H69"/>
  <c r="H67"/>
  <c r="F65"/>
  <c r="G64"/>
  <c r="F64"/>
  <c r="F66"/>
  <c r="G63"/>
  <c r="F63"/>
  <c r="H62"/>
  <c r="E62"/>
  <c r="E65"/>
  <c r="H65"/>
  <c r="F61"/>
  <c r="E61"/>
  <c r="H61"/>
  <c r="H63"/>
  <c r="G60"/>
  <c r="F60"/>
  <c r="E60"/>
  <c r="H59"/>
  <c r="H58"/>
  <c r="H60"/>
  <c r="G57"/>
  <c r="F57"/>
  <c r="E56"/>
  <c r="H56"/>
  <c r="E55"/>
  <c r="H55"/>
  <c r="G54"/>
  <c r="F54"/>
  <c r="E54"/>
  <c r="H53"/>
  <c r="H52"/>
  <c r="H54"/>
  <c r="G50"/>
  <c r="G65"/>
  <c r="F50"/>
  <c r="F51"/>
  <c r="E50"/>
  <c r="E51"/>
  <c r="E49"/>
  <c r="H49"/>
  <c r="G48"/>
  <c r="F48"/>
  <c r="E48"/>
  <c r="H47"/>
  <c r="H50"/>
  <c r="H46"/>
  <c r="H48"/>
  <c r="G35"/>
  <c r="G38"/>
  <c r="F35"/>
  <c r="F38"/>
  <c r="E35"/>
  <c r="E38"/>
  <c r="G34"/>
  <c r="G37"/>
  <c r="F34"/>
  <c r="F37"/>
  <c r="F39"/>
  <c r="E34"/>
  <c r="E37"/>
  <c r="G33"/>
  <c r="F33"/>
  <c r="E33"/>
  <c r="H32"/>
  <c r="H35"/>
  <c r="H31"/>
  <c r="H34"/>
  <c r="G30"/>
  <c r="F30"/>
  <c r="E30"/>
  <c r="H29"/>
  <c r="H28"/>
  <c r="H30"/>
  <c r="G27"/>
  <c r="F27"/>
  <c r="E27"/>
  <c r="H26"/>
  <c r="H25"/>
  <c r="H27"/>
  <c r="G23"/>
  <c r="F23"/>
  <c r="E23"/>
  <c r="G22"/>
  <c r="G24"/>
  <c r="F22"/>
  <c r="F24"/>
  <c r="E22"/>
  <c r="E24"/>
  <c r="G21"/>
  <c r="F21"/>
  <c r="E21"/>
  <c r="H20"/>
  <c r="H23"/>
  <c r="H19"/>
  <c r="H22"/>
  <c r="G17"/>
  <c r="F17"/>
  <c r="E17"/>
  <c r="H17"/>
  <c r="G16"/>
  <c r="G18"/>
  <c r="F16"/>
  <c r="F18"/>
  <c r="E16"/>
  <c r="H16"/>
  <c r="G15"/>
  <c r="F15"/>
  <c r="E15"/>
  <c r="H14"/>
  <c r="H13"/>
  <c r="H15"/>
  <c r="G12"/>
  <c r="F12"/>
  <c r="E12"/>
  <c r="H11"/>
  <c r="H10"/>
  <c r="H12"/>
  <c r="G9"/>
  <c r="F9"/>
  <c r="E9"/>
  <c r="H8"/>
  <c r="H7"/>
  <c r="H9"/>
  <c r="J66" i="4"/>
  <c r="G76" i="6"/>
  <c r="G78"/>
  <c r="G75"/>
  <c r="H24"/>
  <c r="G39"/>
  <c r="E77"/>
  <c r="H74"/>
  <c r="H37"/>
  <c r="H36"/>
  <c r="E81"/>
  <c r="H51"/>
  <c r="E75"/>
  <c r="H73"/>
  <c r="H18"/>
  <c r="H38"/>
  <c r="E39"/>
  <c r="H57"/>
  <c r="G66"/>
  <c r="H72"/>
  <c r="G77"/>
  <c r="E18"/>
  <c r="E36"/>
  <c r="F72"/>
  <c r="F73"/>
  <c r="F74"/>
  <c r="F77"/>
  <c r="H21"/>
  <c r="F36"/>
  <c r="E63"/>
  <c r="E64"/>
  <c r="G72"/>
  <c r="G36"/>
  <c r="G51"/>
  <c r="E57"/>
  <c r="H33"/>
  <c r="E72"/>
  <c r="E66"/>
  <c r="H64"/>
  <c r="H66"/>
  <c r="H75"/>
  <c r="H77"/>
  <c r="F76"/>
  <c r="F78"/>
  <c r="F75"/>
  <c r="E76"/>
  <c r="H39"/>
  <c r="E78"/>
  <c r="H76"/>
  <c r="H78"/>
</calcChain>
</file>

<file path=xl/sharedStrings.xml><?xml version="1.0" encoding="utf-8"?>
<sst xmlns="http://schemas.openxmlformats.org/spreadsheetml/2006/main" count="244" uniqueCount="140">
  <si>
    <t>관</t>
  </si>
  <si>
    <t>항</t>
  </si>
  <si>
    <t>목</t>
  </si>
  <si>
    <t>보조금</t>
  </si>
  <si>
    <t>잡수입</t>
  </si>
  <si>
    <t>기타수입</t>
  </si>
  <si>
    <t>비  고</t>
  </si>
  <si>
    <t>총      계</t>
  </si>
  <si>
    <t>합      계</t>
  </si>
  <si>
    <t>-</t>
  </si>
  <si>
    <t>산 출 내 역</t>
  </si>
  <si>
    <t>산출내역</t>
  </si>
  <si>
    <t xml:space="preserve">   사회복지법인 대구가톨릭사회복지회</t>
    <phoneticPr fontId="2" type="noConversion"/>
  </si>
  <si>
    <t>   대 구 서 구 지 역 자 활 센 터</t>
    <phoneticPr fontId="2" type="noConversion"/>
  </si>
  <si>
    <t>    TEL 053) 555 - 4848/FAX 053) 555 - 4850</t>
    <phoneticPr fontId="2" type="noConversion"/>
  </si>
  <si>
    <t xml:space="preserve">      http://www.sgjahwal.or.kr/sgjahwal2011@hanmail.net</t>
    <phoneticPr fontId="2" type="noConversion"/>
  </si>
  <si>
    <t>잔    액 :             0원</t>
    <phoneticPr fontId="2" type="noConversion"/>
  </si>
  <si>
    <t>이 월 금 :             0원</t>
    <phoneticPr fontId="2" type="noConversion"/>
  </si>
  <si>
    <t>2016년 자활근로사업 결산서</t>
    <phoneticPr fontId="2" type="noConversion"/>
  </si>
  <si>
    <t>세    입 : 1,500,842,331원</t>
    <phoneticPr fontId="2" type="noConversion"/>
  </si>
  <si>
    <t>세    출 : 1,500,842,331원</t>
    <phoneticPr fontId="2" type="noConversion"/>
  </si>
  <si>
    <t>2016년 자활근로사업 결산서</t>
    <phoneticPr fontId="2" type="noConversion"/>
  </si>
  <si>
    <r>
      <t>1.세입                </t>
    </r>
    <r>
      <rPr>
        <b/>
        <sz val="10"/>
        <color indexed="8"/>
        <rFont val="맑은 고딕"/>
        <family val="3"/>
        <charset val="129"/>
      </rPr>
      <t>                                      </t>
    </r>
    <r>
      <rPr>
        <sz val="10"/>
        <color indexed="8"/>
        <rFont val="맑은 고딕"/>
        <family val="3"/>
        <charset val="129"/>
      </rPr>
      <t>                 (단위:원)</t>
    </r>
    <phoneticPr fontId="2" type="noConversion"/>
  </si>
  <si>
    <t>구분</t>
    <phoneticPr fontId="2" type="noConversion"/>
  </si>
  <si>
    <t>정부보조금</t>
    <phoneticPr fontId="2" type="noConversion"/>
  </si>
  <si>
    <t>시설부담금</t>
    <phoneticPr fontId="2" type="noConversion"/>
  </si>
  <si>
    <t>후원금</t>
    <phoneticPr fontId="2" type="noConversion"/>
  </si>
  <si>
    <t>계</t>
    <phoneticPr fontId="2" type="noConversion"/>
  </si>
  <si>
    <t>국비
보조금</t>
    <phoneticPr fontId="2" type="noConversion"/>
  </si>
  <si>
    <t>예산</t>
    <phoneticPr fontId="2" type="noConversion"/>
  </si>
  <si>
    <t>결산</t>
    <phoneticPr fontId="2" type="noConversion"/>
  </si>
  <si>
    <t>증감</t>
    <phoneticPr fontId="2" type="noConversion"/>
  </si>
  <si>
    <t>시비
보조금</t>
    <phoneticPr fontId="2" type="noConversion"/>
  </si>
  <si>
    <t>구비
보조금</t>
    <phoneticPr fontId="2" type="noConversion"/>
  </si>
  <si>
    <t>합계</t>
    <phoneticPr fontId="2" type="noConversion"/>
  </si>
  <si>
    <t>이월금</t>
    <phoneticPr fontId="2" type="noConversion"/>
  </si>
  <si>
    <t>전년도
이월금</t>
    <phoneticPr fontId="2" type="noConversion"/>
  </si>
  <si>
    <t>불용품
매각대</t>
    <phoneticPr fontId="2" type="noConversion"/>
  </si>
  <si>
    <t>잡수입</t>
    <phoneticPr fontId="2" type="noConversion"/>
  </si>
  <si>
    <t>통장
이자수입</t>
    <phoneticPr fontId="2" type="noConversion"/>
  </si>
  <si>
    <t>세 입 총 합 계</t>
    <phoneticPr fontId="2" type="noConversion"/>
  </si>
  <si>
    <r>
      <t>2.세출                          </t>
    </r>
    <r>
      <rPr>
        <b/>
        <sz val="10"/>
        <color indexed="8"/>
        <rFont val="맑은 고딕"/>
        <family val="3"/>
        <charset val="129"/>
      </rPr>
      <t xml:space="preserve">                      </t>
    </r>
    <r>
      <rPr>
        <sz val="10"/>
        <color indexed="8"/>
        <rFont val="맑은 고딕"/>
        <family val="3"/>
        <charset val="129"/>
      </rPr>
      <t>                    (단위:원)</t>
    </r>
    <phoneticPr fontId="2" type="noConversion"/>
  </si>
  <si>
    <t>자활근로
사업비</t>
    <phoneticPr fontId="2" type="noConversion"/>
  </si>
  <si>
    <t>시장진입형
사업비</t>
    <phoneticPr fontId="2" type="noConversion"/>
  </si>
  <si>
    <t>사회서비스일자리형
사업비</t>
    <phoneticPr fontId="2" type="noConversion"/>
  </si>
  <si>
    <t>결산</t>
    <phoneticPr fontId="2" type="noConversion"/>
  </si>
  <si>
    <t>증감</t>
    <phoneticPr fontId="2" type="noConversion"/>
  </si>
  <si>
    <t>gateway
사업비</t>
    <phoneticPr fontId="2" type="noConversion"/>
  </si>
  <si>
    <t>예산</t>
    <phoneticPr fontId="2" type="noConversion"/>
  </si>
  <si>
    <t>합계</t>
    <phoneticPr fontId="2" type="noConversion"/>
  </si>
  <si>
    <t>예비비</t>
    <phoneticPr fontId="11" type="noConversion"/>
  </si>
  <si>
    <t>반환금</t>
    <phoneticPr fontId="11" type="noConversion"/>
  </si>
  <si>
    <t>예 산</t>
    <phoneticPr fontId="11" type="noConversion"/>
  </si>
  <si>
    <t>결 산</t>
    <phoneticPr fontId="11" type="noConversion"/>
  </si>
  <si>
    <t>증 감</t>
    <phoneticPr fontId="11" type="noConversion"/>
  </si>
  <si>
    <t>합   계</t>
    <phoneticPr fontId="11" type="noConversion"/>
  </si>
  <si>
    <t>합    계</t>
    <phoneticPr fontId="11" type="noConversion"/>
  </si>
  <si>
    <t>세 출 총 합 계</t>
    <phoneticPr fontId="2" type="noConversion"/>
  </si>
  <si>
    <r>
      <t>3.세입명세서                               </t>
    </r>
    <r>
      <rPr>
        <b/>
        <sz val="10"/>
        <color indexed="8"/>
        <rFont val="맑은 고딕"/>
        <family val="3"/>
        <charset val="129"/>
      </rPr>
      <t xml:space="preserve">                          </t>
    </r>
    <r>
      <rPr>
        <sz val="10"/>
        <color indexed="8"/>
        <rFont val="맑은 고딕"/>
        <family val="3"/>
        <charset val="129"/>
      </rPr>
      <t>(단위:원)</t>
    </r>
    <phoneticPr fontId="2" type="noConversion"/>
  </si>
  <si>
    <t>2016년도
결산</t>
    <phoneticPr fontId="2" type="noConversion"/>
  </si>
  <si>
    <t>비 고</t>
    <phoneticPr fontId="2" type="noConversion"/>
  </si>
  <si>
    <t>보
조
금</t>
    <phoneticPr fontId="2" type="noConversion"/>
  </si>
  <si>
    <t xml:space="preserve"> 국비 : 1월 360,000,000원  3월 990,000,000원</t>
    <phoneticPr fontId="2" type="noConversion"/>
  </si>
  <si>
    <t xml:space="preserve"> 시비 : 1월 28,000,000원  3월 77,000,000원</t>
    <phoneticPr fontId="2" type="noConversion"/>
  </si>
  <si>
    <t xml:space="preserve"> 시비 : 1월 12,000,000원  3월 33,000,000원</t>
    <phoneticPr fontId="2" type="noConversion"/>
  </si>
  <si>
    <t>-</t>
    <phoneticPr fontId="2" type="noConversion"/>
  </si>
  <si>
    <t xml:space="preserve"> 전년도 이월금</t>
    <phoneticPr fontId="2" type="noConversion"/>
  </si>
  <si>
    <t>잡
수
입</t>
    <phoneticPr fontId="2" type="noConversion"/>
  </si>
  <si>
    <t>불용품
매각대금</t>
    <phoneticPr fontId="2" type="noConversion"/>
  </si>
  <si>
    <t xml:space="preserve"> 불용품 매각</t>
    <phoneticPr fontId="2" type="noConversion"/>
  </si>
  <si>
    <t xml:space="preserve"> 보조금 통장 이자 수입
 6월:318,162원 / 12월:154,169원</t>
    <phoneticPr fontId="2" type="noConversion"/>
  </si>
  <si>
    <t>기타수입</t>
    <phoneticPr fontId="2" type="noConversion"/>
  </si>
  <si>
    <t xml:space="preserve"> 기타잡수입(부가세환급등) : 370,000원
 1월 34,570원 8월 310,360원 12월 25,070원 </t>
    <phoneticPr fontId="2" type="noConversion"/>
  </si>
  <si>
    <r>
      <t xml:space="preserve">4.세출명세서                       </t>
    </r>
    <r>
      <rPr>
        <b/>
        <sz val="10"/>
        <color indexed="8"/>
        <rFont val="맑은 고딕"/>
        <family val="3"/>
        <charset val="129"/>
      </rPr>
      <t xml:space="preserve">                                     </t>
    </r>
    <r>
      <rPr>
        <sz val="10"/>
        <color indexed="8"/>
        <rFont val="맑은 고딕"/>
        <family val="3"/>
        <charset val="129"/>
      </rPr>
      <t>(단위:원)</t>
    </r>
    <phoneticPr fontId="2" type="noConversion"/>
  </si>
  <si>
    <t>관</t>
    <phoneticPr fontId="2" type="noConversion"/>
  </si>
  <si>
    <t>세 목</t>
    <phoneticPr fontId="2" type="noConversion"/>
  </si>
  <si>
    <t>자
활
근
로
사
업
비</t>
    <phoneticPr fontId="2" type="noConversion"/>
  </si>
  <si>
    <t>시장
진입형</t>
    <phoneticPr fontId="2" type="noConversion"/>
  </si>
  <si>
    <t xml:space="preserve"> 아름다운사람들인건비</t>
    <phoneticPr fontId="2" type="noConversion"/>
  </si>
  <si>
    <t>아름다운사람들인건비 : 17,245,690원*7월(사업단 7월 종료)</t>
    <phoneticPr fontId="2" type="noConversion"/>
  </si>
  <si>
    <t xml:space="preserve"> 아름다운사람들사업비</t>
    <phoneticPr fontId="2" type="noConversion"/>
  </si>
  <si>
    <t>아름다운사람들사업비 : 459,370원*7월</t>
    <phoneticPr fontId="2" type="noConversion"/>
  </si>
  <si>
    <t xml:space="preserve"> 아름손 인건비</t>
    <phoneticPr fontId="2" type="noConversion"/>
  </si>
  <si>
    <t xml:space="preserve"> 아름손인건비: 13,668,470원*12월</t>
    <phoneticPr fontId="2" type="noConversion"/>
  </si>
  <si>
    <t xml:space="preserve"> 아름손 사업비</t>
    <phoneticPr fontId="2" type="noConversion"/>
  </si>
  <si>
    <t xml:space="preserve"> 아름손사업비: 1,028,480원*12월</t>
    <phoneticPr fontId="2" type="noConversion"/>
  </si>
  <si>
    <t xml:space="preserve"> 사람과환경인건비</t>
    <phoneticPr fontId="2" type="noConversion"/>
  </si>
  <si>
    <t xml:space="preserve"> 사람과환경인건비 : 7,979,700원*12월</t>
    <phoneticPr fontId="2" type="noConversion"/>
  </si>
  <si>
    <t xml:space="preserve"> 사람과환경사업비</t>
    <phoneticPr fontId="2" type="noConversion"/>
  </si>
  <si>
    <t xml:space="preserve"> 사람과환경사업비 : 222,220원*12월</t>
    <phoneticPr fontId="2" type="noConversion"/>
  </si>
  <si>
    <t xml:space="preserve"> 수건이야기인건비</t>
    <phoneticPr fontId="2" type="noConversion"/>
  </si>
  <si>
    <t xml:space="preserve"> 수건이야기인건비 : 2,860,130원*7월(사업단 7월 종료)</t>
    <phoneticPr fontId="2" type="noConversion"/>
  </si>
  <si>
    <t xml:space="preserve"> 수건이야기사업비</t>
    <phoneticPr fontId="2" type="noConversion"/>
  </si>
  <si>
    <t xml:space="preserve"> 수건이야기사업비 : 1,955,750원*7월</t>
    <phoneticPr fontId="2" type="noConversion"/>
  </si>
  <si>
    <t xml:space="preserve"> the드슈 인건비</t>
    <phoneticPr fontId="2" type="noConversion"/>
  </si>
  <si>
    <t xml:space="preserve"> the드슈인건비 : 2,259,220원*12월</t>
    <phoneticPr fontId="2" type="noConversion"/>
  </si>
  <si>
    <t xml:space="preserve"> the드슈사업비</t>
    <phoneticPr fontId="2" type="noConversion"/>
  </si>
  <si>
    <t xml:space="preserve"> the드슈사업비 : 2,173,980원*12월</t>
    <phoneticPr fontId="2" type="noConversion"/>
  </si>
  <si>
    <t xml:space="preserve"> 한시적인건비 지원</t>
    <phoneticPr fontId="2" type="noConversion"/>
  </si>
  <si>
    <t xml:space="preserve"> 자활기업 한시적인건비(물보라,실토리 자활기업)
  : 8,403,750원*12월</t>
    <phoneticPr fontId="2" type="noConversion"/>
  </si>
  <si>
    <t>합 계</t>
    <phoneticPr fontId="2" type="noConversion"/>
  </si>
  <si>
    <t>사회
서비스형
사업비</t>
    <phoneticPr fontId="2" type="noConversion"/>
  </si>
  <si>
    <t xml:space="preserve"> 장통인건비</t>
    <phoneticPr fontId="2" type="noConversion"/>
  </si>
  <si>
    <t xml:space="preserve"> 장통인건비 : 1,593,510원*2월(사업단 2월 종료)</t>
    <phoneticPr fontId="2" type="noConversion"/>
  </si>
  <si>
    <t xml:space="preserve"> 장통사업비</t>
    <phoneticPr fontId="2" type="noConversion"/>
  </si>
  <si>
    <t xml:space="preserve"> 장통사업비 : 150,000원*2월</t>
    <phoneticPr fontId="2" type="noConversion"/>
  </si>
  <si>
    <t xml:space="preserve"> 디딤돌인건비</t>
    <phoneticPr fontId="2" type="noConversion"/>
  </si>
  <si>
    <t xml:space="preserve"> 디딤돌인건비 : 13,984,190원*12월</t>
    <phoneticPr fontId="2" type="noConversion"/>
  </si>
  <si>
    <t xml:space="preserve"> 디딤돌사업비</t>
    <phoneticPr fontId="2" type="noConversion"/>
  </si>
  <si>
    <t xml:space="preserve"> 디딤돌사업비 : 863,580원*12월</t>
    <phoneticPr fontId="2" type="noConversion"/>
  </si>
  <si>
    <t xml:space="preserve"> 착한폐지인건비</t>
    <phoneticPr fontId="2" type="noConversion"/>
  </si>
  <si>
    <t xml:space="preserve"> 착한폐지인건비 : 3,938,190원*12월</t>
    <phoneticPr fontId="2" type="noConversion"/>
  </si>
  <si>
    <t xml:space="preserve"> 착한폐지사업비</t>
    <phoneticPr fontId="2" type="noConversion"/>
  </si>
  <si>
    <t xml:space="preserve"> 착한폐지사업비 : 606,700원*12월</t>
    <phoneticPr fontId="2" type="noConversion"/>
  </si>
  <si>
    <t>하이크리닝인건비</t>
    <phoneticPr fontId="2" type="noConversion"/>
  </si>
  <si>
    <t xml:space="preserve"> 하이크리닝인건비 : 4,135,930원*12월</t>
    <phoneticPr fontId="2" type="noConversion"/>
  </si>
  <si>
    <t>하이크리닝사업비</t>
    <phoneticPr fontId="2" type="noConversion"/>
  </si>
  <si>
    <t xml:space="preserve"> 하이크리닝사업비 : 1,011,140원*12월</t>
    <phoneticPr fontId="2" type="noConversion"/>
  </si>
  <si>
    <t xml:space="preserve"> 우리디딤돌인건비</t>
    <phoneticPr fontId="2" type="noConversion"/>
  </si>
  <si>
    <t xml:space="preserve"> 우리디딤돌인건비 : 20,268,090원*5월 (사업단 8월 시작)</t>
    <phoneticPr fontId="2" type="noConversion"/>
  </si>
  <si>
    <t xml:space="preserve"> 우리디딤돌사업비</t>
    <phoneticPr fontId="2" type="noConversion"/>
  </si>
  <si>
    <t xml:space="preserve"> 우리디딤돌사업비 : 3,567,950원*5월</t>
    <phoneticPr fontId="2" type="noConversion"/>
  </si>
  <si>
    <t xml:space="preserve"> the나은기획인건비</t>
    <phoneticPr fontId="2" type="noConversion"/>
  </si>
  <si>
    <t xml:space="preserve"> the나은기획인건비 : 3,631,420원*5월 (사업단 8월 시작)</t>
    <phoneticPr fontId="2" type="noConversion"/>
  </si>
  <si>
    <t xml:space="preserve"> the나은기획사업비</t>
    <phoneticPr fontId="2" type="noConversion"/>
  </si>
  <si>
    <t xml:space="preserve"> the나은기획사업비 : 7,689,910원*5월</t>
    <phoneticPr fontId="2" type="noConversion"/>
  </si>
  <si>
    <t>gateway
사업</t>
    <phoneticPr fontId="2" type="noConversion"/>
  </si>
  <si>
    <t xml:space="preserve"> gateway인건비</t>
    <phoneticPr fontId="2" type="noConversion"/>
  </si>
  <si>
    <t xml:space="preserve"> gateway인건비 : 3,200,750*12월</t>
    <phoneticPr fontId="2" type="noConversion"/>
  </si>
  <si>
    <t xml:space="preserve"> gateway사업비</t>
    <phoneticPr fontId="2" type="noConversion"/>
  </si>
  <si>
    <t xml:space="preserve"> gateway사업비 : 614,300원*12월</t>
    <phoneticPr fontId="2" type="noConversion"/>
  </si>
  <si>
    <t>gateway전담인력</t>
    <phoneticPr fontId="2" type="noConversion"/>
  </si>
  <si>
    <t xml:space="preserve"> gateway전담인력 : 2,006,110원*12월</t>
    <phoneticPr fontId="2" type="noConversion"/>
  </si>
  <si>
    <t>합   게</t>
    <phoneticPr fontId="2" type="noConversion"/>
  </si>
  <si>
    <t>예비비</t>
    <phoneticPr fontId="2" type="noConversion"/>
  </si>
  <si>
    <t>반환금</t>
    <phoneticPr fontId="2" type="noConversion"/>
  </si>
  <si>
    <t xml:space="preserve"> - 2016년도 이월금(보조금,이자)반납액:370,761,151원
  ①보조금 : 369,918,820원
  ②세액환급 : 370,000원
  ③통장이자 : 472,331원    </t>
    <phoneticPr fontId="2" type="noConversion"/>
  </si>
  <si>
    <t>총     계</t>
    <phoneticPr fontId="2" type="noConversion"/>
  </si>
  <si>
    <t>인건비</t>
    <phoneticPr fontId="2" type="noConversion"/>
  </si>
  <si>
    <t>사업비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</si>
</sst>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83" formatCode="#,##0.0_ "/>
    <numFmt numFmtId="188" formatCode="0.0%"/>
    <numFmt numFmtId="189" formatCode="0.0_);[Red]\(0.0\)"/>
  </numFmts>
  <fonts count="2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color indexed="8"/>
      <name val="굴림체"/>
      <family val="3"/>
      <charset val="129"/>
    </font>
    <font>
      <b/>
      <sz val="20"/>
      <color indexed="8"/>
      <name val="굴림체"/>
      <family val="3"/>
      <charset val="129"/>
    </font>
    <font>
      <sz val="1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11"/>
      <name val="굴림체"/>
      <family val="3"/>
      <charset val="129"/>
    </font>
    <font>
      <b/>
      <sz val="16"/>
      <color indexed="8"/>
      <name val="굴림체"/>
      <family val="3"/>
      <charset val="129"/>
    </font>
    <font>
      <b/>
      <sz val="22"/>
      <color indexed="8"/>
      <name val="굴림체"/>
      <family val="3"/>
      <charset val="129"/>
    </font>
    <font>
      <sz val="9"/>
      <name val="굴림체"/>
      <family val="3"/>
      <charset val="129"/>
    </font>
    <font>
      <sz val="8"/>
      <name val="맑은 고딕"/>
      <family val="3"/>
      <charset val="129"/>
    </font>
    <font>
      <sz val="10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5"/>
      <color indexed="8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12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7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64">
    <xf numFmtId="0" fontId="0" fillId="0" borderId="0" xfId="0"/>
    <xf numFmtId="0" fontId="7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15" fillId="0" borderId="0" xfId="0" applyFont="1" applyFill="1"/>
    <xf numFmtId="0" fontId="16" fillId="0" borderId="0" xfId="0" applyFont="1" applyFill="1" applyAlignment="1">
      <alignment horizontal="center"/>
    </xf>
    <xf numFmtId="41" fontId="17" fillId="0" borderId="0" xfId="1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9" fillId="0" borderId="5" xfId="0" applyFont="1" applyFill="1" applyBorder="1" applyAlignment="1">
      <alignment horizontal="center" vertical="center" wrapText="1"/>
    </xf>
    <xf numFmtId="41" fontId="20" fillId="0" borderId="5" xfId="1" applyFont="1" applyFill="1" applyBorder="1" applyAlignment="1">
      <alignment horizontal="center" vertical="center" wrapText="1"/>
    </xf>
    <xf numFmtId="41" fontId="20" fillId="0" borderId="6" xfId="0" applyNumberFormat="1" applyFont="1" applyFill="1" applyBorder="1" applyAlignment="1">
      <alignment horizontal="center" vertical="center" wrapText="1"/>
    </xf>
    <xf numFmtId="41" fontId="20" fillId="0" borderId="6" xfId="1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41" fontId="20" fillId="3" borderId="5" xfId="1" applyFont="1" applyFill="1" applyBorder="1" applyAlignment="1">
      <alignment horizontal="center" vertical="center" wrapText="1"/>
    </xf>
    <xf numFmtId="41" fontId="20" fillId="3" borderId="6" xfId="0" applyNumberFormat="1" applyFont="1" applyFill="1" applyBorder="1" applyAlignment="1">
      <alignment horizontal="center" vertical="center" wrapText="1"/>
    </xf>
    <xf numFmtId="41" fontId="20" fillId="3" borderId="6" xfId="1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41" fontId="20" fillId="3" borderId="22" xfId="1" applyFont="1" applyFill="1" applyBorder="1" applyAlignment="1">
      <alignment horizontal="center" vertical="center" wrapText="1"/>
    </xf>
    <xf numFmtId="41" fontId="20" fillId="3" borderId="23" xfId="1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41" fontId="20" fillId="4" borderId="17" xfId="1" applyFont="1" applyFill="1" applyBorder="1" applyAlignment="1">
      <alignment horizontal="center" vertical="center" wrapText="1"/>
    </xf>
    <xf numFmtId="41" fontId="20" fillId="4" borderId="24" xfId="1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41" fontId="20" fillId="4" borderId="5" xfId="1" applyFont="1" applyFill="1" applyBorder="1" applyAlignment="1">
      <alignment horizontal="center" vertical="center" wrapText="1"/>
    </xf>
    <xf numFmtId="41" fontId="20" fillId="4" borderId="6" xfId="1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41" fontId="20" fillId="4" borderId="26" xfId="1" applyNumberFormat="1" applyFont="1" applyFill="1" applyBorder="1" applyAlignment="1">
      <alignment horizontal="center" vertical="center" wrapText="1"/>
    </xf>
    <xf numFmtId="41" fontId="20" fillId="4" borderId="27" xfId="1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justify"/>
    </xf>
    <xf numFmtId="0" fontId="21" fillId="0" borderId="0" xfId="0" applyFont="1" applyFill="1"/>
    <xf numFmtId="41" fontId="15" fillId="0" borderId="0" xfId="1" applyFont="1" applyFill="1"/>
    <xf numFmtId="0" fontId="15" fillId="0" borderId="0" xfId="0" applyNumberFormat="1" applyFont="1" applyFill="1"/>
    <xf numFmtId="0" fontId="15" fillId="0" borderId="0" xfId="0" applyFont="1" applyFill="1" applyAlignment="1">
      <alignment horizontal="center"/>
    </xf>
    <xf numFmtId="0" fontId="19" fillId="3" borderId="14" xfId="0" applyFont="1" applyFill="1" applyBorder="1" applyAlignment="1">
      <alignment horizontal="center" vertical="center" wrapText="1"/>
    </xf>
    <xf numFmtId="41" fontId="20" fillId="4" borderId="6" xfId="0" applyNumberFormat="1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49" fontId="21" fillId="3" borderId="5" xfId="0" applyNumberFormat="1" applyFont="1" applyFill="1" applyBorder="1" applyAlignment="1">
      <alignment horizontal="center" vertical="center" wrapText="1"/>
    </xf>
    <xf numFmtId="49" fontId="21" fillId="4" borderId="5" xfId="0" applyNumberFormat="1" applyFont="1" applyFill="1" applyBorder="1" applyAlignment="1">
      <alignment horizontal="center" vertical="center" wrapText="1"/>
    </xf>
    <xf numFmtId="49" fontId="21" fillId="4" borderId="22" xfId="0" applyNumberFormat="1" applyFont="1" applyFill="1" applyBorder="1" applyAlignment="1">
      <alignment horizontal="center" vertical="center" wrapText="1"/>
    </xf>
    <xf numFmtId="41" fontId="20" fillId="4" borderId="22" xfId="1" applyFont="1" applyFill="1" applyBorder="1" applyAlignment="1">
      <alignment horizontal="center" vertical="center" wrapText="1"/>
    </xf>
    <xf numFmtId="41" fontId="20" fillId="4" borderId="23" xfId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41" fontId="20" fillId="4" borderId="24" xfId="0" applyNumberFormat="1" applyFont="1" applyFill="1" applyBorder="1" applyAlignment="1">
      <alignment horizontal="center" vertical="center" wrapText="1"/>
    </xf>
    <xf numFmtId="0" fontId="15" fillId="0" borderId="0" xfId="0" applyFont="1"/>
    <xf numFmtId="183" fontId="15" fillId="0" borderId="0" xfId="1" applyNumberFormat="1" applyFont="1"/>
    <xf numFmtId="188" fontId="15" fillId="0" borderId="0" xfId="0" applyNumberFormat="1" applyFont="1"/>
    <xf numFmtId="0" fontId="20" fillId="2" borderId="44" xfId="0" applyFont="1" applyFill="1" applyBorder="1" applyAlignment="1">
      <alignment horizontal="left" vertical="center" wrapText="1"/>
    </xf>
    <xf numFmtId="41" fontId="15" fillId="0" borderId="0" xfId="0" applyNumberFormat="1" applyFont="1"/>
    <xf numFmtId="0" fontId="20" fillId="2" borderId="46" xfId="0" applyFont="1" applyFill="1" applyBorder="1" applyAlignment="1">
      <alignment horizontal="left" vertical="center" wrapText="1"/>
    </xf>
    <xf numFmtId="0" fontId="20" fillId="3" borderId="37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3" borderId="57" xfId="0" applyFont="1" applyFill="1" applyBorder="1" applyAlignment="1">
      <alignment horizontal="center" vertical="center" wrapText="1"/>
    </xf>
    <xf numFmtId="0" fontId="20" fillId="3" borderId="6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/>
    </xf>
    <xf numFmtId="0" fontId="23" fillId="0" borderId="5" xfId="0" applyFont="1" applyBorder="1" applyAlignment="1">
      <alignment horizontal="center" vertical="center"/>
    </xf>
    <xf numFmtId="0" fontId="20" fillId="3" borderId="62" xfId="0" applyFont="1" applyFill="1" applyBorder="1" applyAlignment="1">
      <alignment horizontal="center" vertical="center" wrapText="1"/>
    </xf>
    <xf numFmtId="0" fontId="20" fillId="3" borderId="65" xfId="0" applyFont="1" applyFill="1" applyBorder="1" applyAlignment="1">
      <alignment horizontal="center" vertical="center" wrapText="1"/>
    </xf>
    <xf numFmtId="0" fontId="20" fillId="4" borderId="62" xfId="0" applyFont="1" applyFill="1" applyBorder="1" applyAlignment="1">
      <alignment horizontal="center" vertical="center" wrapText="1"/>
    </xf>
    <xf numFmtId="0" fontId="20" fillId="4" borderId="6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1" fontId="15" fillId="0" borderId="0" xfId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5" fillId="0" borderId="69" xfId="0" applyFont="1" applyBorder="1" applyAlignment="1">
      <alignment vertical="center"/>
    </xf>
    <xf numFmtId="41" fontId="24" fillId="0" borderId="69" xfId="1" applyFont="1" applyBorder="1" applyAlignment="1">
      <alignment vertical="center"/>
    </xf>
    <xf numFmtId="0" fontId="24" fillId="0" borderId="69" xfId="0" applyFont="1" applyBorder="1" applyAlignment="1">
      <alignment vertical="center"/>
    </xf>
    <xf numFmtId="0" fontId="24" fillId="0" borderId="70" xfId="0" applyFont="1" applyBorder="1" applyAlignment="1">
      <alignment vertical="center"/>
    </xf>
    <xf numFmtId="41" fontId="15" fillId="6" borderId="0" xfId="0" applyNumberFormat="1" applyFont="1" applyFill="1"/>
    <xf numFmtId="41" fontId="24" fillId="0" borderId="0" xfId="1" applyFont="1" applyFill="1" applyAlignment="1">
      <alignment vertical="center"/>
    </xf>
    <xf numFmtId="0" fontId="25" fillId="0" borderId="17" xfId="0" applyFont="1" applyBorder="1" applyAlignment="1">
      <alignment vertical="center"/>
    </xf>
    <xf numFmtId="41" fontId="24" fillId="0" borderId="17" xfId="1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41" fontId="24" fillId="0" borderId="16" xfId="1" applyFont="1" applyBorder="1" applyAlignment="1">
      <alignment vertical="center"/>
    </xf>
    <xf numFmtId="0" fontId="24" fillId="0" borderId="71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72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41" fontId="24" fillId="0" borderId="5" xfId="1" applyFont="1" applyBorder="1" applyAlignment="1">
      <alignment vertical="center"/>
    </xf>
    <xf numFmtId="0" fontId="24" fillId="0" borderId="5" xfId="0" applyFont="1" applyBorder="1" applyAlignment="1">
      <alignment vertical="center" wrapText="1"/>
    </xf>
    <xf numFmtId="0" fontId="24" fillId="0" borderId="6" xfId="0" applyFont="1" applyBorder="1" applyAlignment="1">
      <alignment vertical="center"/>
    </xf>
    <xf numFmtId="41" fontId="24" fillId="3" borderId="5" xfId="1" applyFont="1" applyFill="1" applyBorder="1" applyAlignment="1">
      <alignment vertical="center"/>
    </xf>
    <xf numFmtId="0" fontId="24" fillId="3" borderId="5" xfId="0" applyFont="1" applyFill="1" applyBorder="1" applyAlignment="1">
      <alignment vertical="center"/>
    </xf>
    <xf numFmtId="0" fontId="24" fillId="3" borderId="6" xfId="0" applyFont="1" applyFill="1" applyBorder="1" applyAlignment="1">
      <alignment vertical="center"/>
    </xf>
    <xf numFmtId="189" fontId="24" fillId="0" borderId="0" xfId="1" applyNumberFormat="1" applyFont="1" applyFill="1" applyAlignment="1">
      <alignment vertical="center"/>
    </xf>
    <xf numFmtId="0" fontId="24" fillId="0" borderId="69" xfId="0" applyFont="1" applyBorder="1" applyAlignment="1">
      <alignment horizontal="left" vertical="center"/>
    </xf>
    <xf numFmtId="0" fontId="24" fillId="0" borderId="73" xfId="0" applyFont="1" applyBorder="1" applyAlignment="1">
      <alignment horizontal="left" vertical="center"/>
    </xf>
    <xf numFmtId="41" fontId="24" fillId="0" borderId="73" xfId="1" applyFont="1" applyBorder="1" applyAlignment="1">
      <alignment vertical="center"/>
    </xf>
    <xf numFmtId="0" fontId="24" fillId="0" borderId="73" xfId="0" applyFont="1" applyBorder="1" applyAlignment="1">
      <alignment vertical="center"/>
    </xf>
    <xf numFmtId="41" fontId="24" fillId="6" borderId="17" xfId="1" applyFont="1" applyFill="1" applyBorder="1" applyAlignment="1">
      <alignment vertical="center"/>
    </xf>
    <xf numFmtId="0" fontId="24" fillId="0" borderId="69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41" fontId="24" fillId="0" borderId="24" xfId="0" applyNumberFormat="1" applyFont="1" applyBorder="1" applyAlignment="1">
      <alignment vertical="center"/>
    </xf>
    <xf numFmtId="0" fontId="24" fillId="0" borderId="74" xfId="0" applyFont="1" applyBorder="1" applyAlignment="1">
      <alignment vertical="center"/>
    </xf>
    <xf numFmtId="41" fontId="24" fillId="0" borderId="74" xfId="1" applyFont="1" applyBorder="1" applyAlignment="1">
      <alignment vertical="center"/>
    </xf>
    <xf numFmtId="0" fontId="24" fillId="0" borderId="75" xfId="0" applyFont="1" applyBorder="1" applyAlignment="1">
      <alignment vertical="center"/>
    </xf>
    <xf numFmtId="41" fontId="24" fillId="3" borderId="5" xfId="0" applyNumberFormat="1" applyFont="1" applyFill="1" applyBorder="1" applyAlignment="1">
      <alignment vertical="center"/>
    </xf>
    <xf numFmtId="41" fontId="24" fillId="3" borderId="6" xfId="0" applyNumberFormat="1" applyFont="1" applyFill="1" applyBorder="1" applyAlignment="1">
      <alignment vertical="center"/>
    </xf>
    <xf numFmtId="41" fontId="24" fillId="3" borderId="14" xfId="1" applyFont="1" applyFill="1" applyBorder="1" applyAlignment="1">
      <alignment vertical="center"/>
    </xf>
    <xf numFmtId="41" fontId="24" fillId="3" borderId="14" xfId="0" applyNumberFormat="1" applyFont="1" applyFill="1" applyBorder="1" applyAlignment="1">
      <alignment vertical="center"/>
    </xf>
    <xf numFmtId="41" fontId="24" fillId="3" borderId="76" xfId="0" applyNumberFormat="1" applyFont="1" applyFill="1" applyBorder="1" applyAlignment="1">
      <alignment vertical="center"/>
    </xf>
    <xf numFmtId="41" fontId="15" fillId="0" borderId="77" xfId="0" applyNumberFormat="1" applyFont="1" applyBorder="1" applyAlignment="1">
      <alignment vertical="center"/>
    </xf>
    <xf numFmtId="41" fontId="15" fillId="0" borderId="22" xfId="0" applyNumberFormat="1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41" fontId="20" fillId="0" borderId="22" xfId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15" fillId="4" borderId="80" xfId="0" applyFont="1" applyFill="1" applyBorder="1" applyAlignment="1">
      <alignment horizontal="center" vertical="center"/>
    </xf>
    <xf numFmtId="41" fontId="24" fillId="4" borderId="81" xfId="1" applyFont="1" applyFill="1" applyBorder="1" applyAlignment="1">
      <alignment vertical="center"/>
    </xf>
    <xf numFmtId="0" fontId="15" fillId="4" borderId="81" xfId="0" applyFont="1" applyFill="1" applyBorder="1" applyAlignment="1">
      <alignment vertical="center"/>
    </xf>
    <xf numFmtId="0" fontId="15" fillId="4" borderId="82" xfId="0" applyFont="1" applyFill="1" applyBorder="1" applyAlignment="1">
      <alignment vertical="center"/>
    </xf>
    <xf numFmtId="0" fontId="21" fillId="0" borderId="0" xfId="0" applyFont="1"/>
    <xf numFmtId="41" fontId="15" fillId="0" borderId="0" xfId="1" applyFont="1"/>
    <xf numFmtId="41" fontId="26" fillId="0" borderId="0" xfId="1" applyFont="1"/>
    <xf numFmtId="41" fontId="24" fillId="0" borderId="0" xfId="1" applyFont="1"/>
    <xf numFmtId="0" fontId="10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41" fontId="19" fillId="0" borderId="13" xfId="1" applyFont="1" applyFill="1" applyBorder="1" applyAlignment="1">
      <alignment horizontal="center" vertical="center" wrapText="1"/>
    </xf>
    <xf numFmtId="41" fontId="19" fillId="0" borderId="15" xfId="1" applyFont="1" applyFill="1" applyBorder="1" applyAlignment="1">
      <alignment horizontal="center" vertical="center" wrapText="1"/>
    </xf>
    <xf numFmtId="41" fontId="19" fillId="0" borderId="18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41" fontId="19" fillId="0" borderId="2" xfId="1" applyFont="1" applyFill="1" applyBorder="1" applyAlignment="1">
      <alignment horizontal="center" vertical="center" wrapText="1"/>
    </xf>
    <xf numFmtId="41" fontId="19" fillId="0" borderId="5" xfId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/>
    </xf>
    <xf numFmtId="0" fontId="21" fillId="4" borderId="17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25" xfId="0" applyFont="1" applyFill="1" applyBorder="1" applyAlignment="1">
      <alignment horizontal="center" vertical="center"/>
    </xf>
    <xf numFmtId="0" fontId="21" fillId="4" borderId="26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41" fontId="19" fillId="0" borderId="4" xfId="1" applyFont="1" applyFill="1" applyBorder="1" applyAlignment="1">
      <alignment horizontal="center" vertical="center" wrapText="1"/>
    </xf>
    <xf numFmtId="49" fontId="21" fillId="4" borderId="85" xfId="0" applyNumberFormat="1" applyFont="1" applyFill="1" applyBorder="1" applyAlignment="1">
      <alignment horizontal="center" vertical="center" wrapText="1"/>
    </xf>
    <xf numFmtId="49" fontId="21" fillId="4" borderId="84" xfId="0" applyNumberFormat="1" applyFont="1" applyFill="1" applyBorder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center" vertical="center" wrapText="1"/>
    </xf>
    <xf numFmtId="49" fontId="21" fillId="4" borderId="86" xfId="0" applyNumberFormat="1" applyFont="1" applyFill="1" applyBorder="1" applyAlignment="1">
      <alignment horizontal="center" vertical="center" wrapText="1"/>
    </xf>
    <xf numFmtId="49" fontId="21" fillId="4" borderId="21" xfId="0" applyNumberFormat="1" applyFont="1" applyFill="1" applyBorder="1" applyAlignment="1">
      <alignment horizontal="center" vertical="center" wrapText="1"/>
    </xf>
    <xf numFmtId="41" fontId="19" fillId="0" borderId="19" xfId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49" fontId="21" fillId="5" borderId="28" xfId="0" applyNumberFormat="1" applyFont="1" applyFill="1" applyBorder="1" applyAlignment="1">
      <alignment vertical="center" wrapText="1"/>
    </xf>
    <xf numFmtId="49" fontId="21" fillId="5" borderId="29" xfId="0" applyNumberFormat="1" applyFont="1" applyFill="1" applyBorder="1" applyAlignment="1">
      <alignment vertical="center" wrapText="1"/>
    </xf>
    <xf numFmtId="49" fontId="21" fillId="5" borderId="30" xfId="0" applyNumberFormat="1" applyFont="1" applyFill="1" applyBorder="1" applyAlignment="1">
      <alignment vertical="center" wrapText="1"/>
    </xf>
    <xf numFmtId="41" fontId="19" fillId="4" borderId="18" xfId="1" applyFont="1" applyFill="1" applyBorder="1" applyAlignment="1">
      <alignment horizontal="center" vertical="center" wrapText="1"/>
    </xf>
    <xf numFmtId="41" fontId="19" fillId="4" borderId="17" xfId="1" applyFont="1" applyFill="1" applyBorder="1" applyAlignment="1">
      <alignment horizontal="center" vertical="center" wrapText="1"/>
    </xf>
    <xf numFmtId="41" fontId="19" fillId="4" borderId="4" xfId="1" applyFont="1" applyFill="1" applyBorder="1" applyAlignment="1">
      <alignment horizontal="center" vertical="center" wrapText="1"/>
    </xf>
    <xf numFmtId="41" fontId="19" fillId="4" borderId="5" xfId="1" applyFont="1" applyFill="1" applyBorder="1" applyAlignment="1">
      <alignment horizontal="center" vertical="center" wrapText="1"/>
    </xf>
    <xf numFmtId="41" fontId="19" fillId="4" borderId="25" xfId="1" applyFont="1" applyFill="1" applyBorder="1" applyAlignment="1">
      <alignment horizontal="center" vertical="center" wrapText="1"/>
    </xf>
    <xf numFmtId="41" fontId="19" fillId="4" borderId="26" xfId="1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10" xfId="0" applyNumberFormat="1" applyFont="1" applyFill="1" applyBorder="1" applyAlignment="1">
      <alignment horizontal="center" vertical="center" wrapText="1"/>
    </xf>
    <xf numFmtId="49" fontId="21" fillId="5" borderId="83" xfId="0" applyNumberFormat="1" applyFont="1" applyFill="1" applyBorder="1" applyAlignment="1">
      <alignment horizontal="center" vertical="center" wrapText="1"/>
    </xf>
    <xf numFmtId="49" fontId="21" fillId="3" borderId="84" xfId="0" applyNumberFormat="1" applyFont="1" applyFill="1" applyBorder="1" applyAlignment="1">
      <alignment horizontal="center" vertical="center" wrapText="1"/>
    </xf>
    <xf numFmtId="49" fontId="21" fillId="3" borderId="10" xfId="0" applyNumberFormat="1" applyFont="1" applyFill="1" applyBorder="1" applyAlignment="1">
      <alignment horizontal="center" vertical="center" wrapText="1"/>
    </xf>
    <xf numFmtId="49" fontId="21" fillId="3" borderId="83" xfId="0" applyNumberFormat="1" applyFont="1" applyFill="1" applyBorder="1" applyAlignment="1">
      <alignment horizontal="center" vertical="center" wrapText="1"/>
    </xf>
    <xf numFmtId="41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4" xfId="0" applyFont="1" applyFill="1" applyBorder="1" applyAlignment="1">
      <alignment horizontal="center" vertical="center" wrapText="1"/>
    </xf>
    <xf numFmtId="0" fontId="15" fillId="4" borderId="78" xfId="0" applyFont="1" applyFill="1" applyBorder="1" applyAlignment="1">
      <alignment horizontal="center" vertical="center"/>
    </xf>
    <xf numFmtId="0" fontId="15" fillId="4" borderId="79" xfId="0" applyFont="1" applyFill="1" applyBorder="1" applyAlignment="1">
      <alignment horizontal="center" vertical="center"/>
    </xf>
    <xf numFmtId="0" fontId="15" fillId="4" borderId="80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41" fontId="15" fillId="3" borderId="4" xfId="0" applyNumberFormat="1" applyFont="1" applyFill="1" applyBorder="1" applyAlignment="1">
      <alignment horizontal="center" vertical="center"/>
    </xf>
    <xf numFmtId="41" fontId="15" fillId="3" borderId="5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1" fontId="15" fillId="0" borderId="5" xfId="1" applyFont="1" applyBorder="1" applyAlignment="1">
      <alignment horizontal="center" vertical="center"/>
    </xf>
    <xf numFmtId="41" fontId="20" fillId="0" borderId="54" xfId="1" applyFont="1" applyFill="1" applyBorder="1" applyAlignment="1">
      <alignment horizontal="center" vertical="center" wrapText="1"/>
    </xf>
    <xf numFmtId="41" fontId="20" fillId="0" borderId="55" xfId="1" applyFont="1" applyFill="1" applyBorder="1" applyAlignment="1">
      <alignment horizontal="center" vertical="center" wrapText="1"/>
    </xf>
    <xf numFmtId="0" fontId="19" fillId="3" borderId="56" xfId="0" applyFont="1" applyFill="1" applyBorder="1" applyAlignment="1">
      <alignment horizontal="center" vertical="center" wrapText="1"/>
    </xf>
    <xf numFmtId="0" fontId="19" fillId="3" borderId="57" xfId="0" applyFont="1" applyFill="1" applyBorder="1" applyAlignment="1">
      <alignment horizontal="center" vertical="center" wrapText="1"/>
    </xf>
    <xf numFmtId="41" fontId="20" fillId="3" borderId="58" xfId="1" applyFont="1" applyFill="1" applyBorder="1" applyAlignment="1">
      <alignment horizontal="center" vertical="center" wrapText="1"/>
    </xf>
    <xf numFmtId="41" fontId="20" fillId="3" borderId="59" xfId="1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41" fontId="20" fillId="2" borderId="42" xfId="1" applyFont="1" applyFill="1" applyBorder="1" applyAlignment="1">
      <alignment horizontal="center" vertical="center" wrapText="1"/>
    </xf>
    <xf numFmtId="41" fontId="20" fillId="2" borderId="43" xfId="1" applyFont="1" applyFill="1" applyBorder="1" applyAlignment="1">
      <alignment horizontal="center" vertical="center" wrapText="1"/>
    </xf>
    <xf numFmtId="41" fontId="20" fillId="2" borderId="38" xfId="1" applyFont="1" applyFill="1" applyBorder="1" applyAlignment="1">
      <alignment horizontal="center" vertical="center" wrapText="1"/>
    </xf>
    <xf numFmtId="41" fontId="20" fillId="2" borderId="39" xfId="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41" fontId="20" fillId="4" borderId="66" xfId="1" applyFont="1" applyFill="1" applyBorder="1" applyAlignment="1">
      <alignment horizontal="center" vertical="center" wrapText="1"/>
    </xf>
    <xf numFmtId="41" fontId="20" fillId="4" borderId="67" xfId="1" applyFont="1" applyFill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3" borderId="61" xfId="0" applyFont="1" applyFill="1" applyBorder="1" applyAlignment="1">
      <alignment horizontal="center" vertical="center" wrapText="1"/>
    </xf>
    <xf numFmtId="0" fontId="19" fillId="3" borderId="6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1" fontId="20" fillId="0" borderId="11" xfId="1" applyFont="1" applyFill="1" applyBorder="1" applyAlignment="1">
      <alignment horizontal="center" vertical="center" wrapText="1"/>
    </xf>
    <xf numFmtId="41" fontId="20" fillId="0" borderId="12" xfId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9" fillId="3" borderId="50" xfId="0" applyFont="1" applyFill="1" applyBorder="1" applyAlignment="1">
      <alignment horizontal="center" vertical="center" wrapText="1"/>
    </xf>
    <xf numFmtId="0" fontId="19" fillId="3" borderId="51" xfId="0" applyFont="1" applyFill="1" applyBorder="1" applyAlignment="1">
      <alignment horizontal="center" vertical="center" wrapText="1"/>
    </xf>
    <xf numFmtId="0" fontId="19" fillId="3" borderId="52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41" fontId="19" fillId="0" borderId="33" xfId="1" applyFont="1" applyBorder="1" applyAlignment="1">
      <alignment horizontal="center" vertical="center" wrapText="1"/>
    </xf>
    <xf numFmtId="41" fontId="19" fillId="0" borderId="34" xfId="1" applyFont="1" applyBorder="1" applyAlignment="1">
      <alignment horizontal="center" vertical="center" wrapText="1"/>
    </xf>
    <xf numFmtId="41" fontId="19" fillId="0" borderId="38" xfId="1" applyFont="1" applyBorder="1" applyAlignment="1">
      <alignment horizontal="center" vertical="center" wrapText="1"/>
    </xf>
    <xf numFmtId="41" fontId="19" fillId="0" borderId="39" xfId="1" applyFont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41" fontId="19" fillId="0" borderId="2" xfId="1" applyFont="1" applyBorder="1" applyAlignment="1">
      <alignment horizontal="center" vertical="center" wrapText="1"/>
    </xf>
    <xf numFmtId="41" fontId="19" fillId="0" borderId="5" xfId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 wrapText="1"/>
    </xf>
    <xf numFmtId="0" fontId="19" fillId="4" borderId="6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41" fontId="20" fillId="3" borderId="53" xfId="1" applyFont="1" applyFill="1" applyBorder="1" applyAlignment="1">
      <alignment horizontal="center" vertical="center" wrapText="1"/>
    </xf>
    <xf numFmtId="41" fontId="20" fillId="3" borderId="52" xfId="1" applyFont="1" applyFill="1" applyBorder="1" applyAlignment="1">
      <alignment horizontal="center" vertical="center" wrapText="1"/>
    </xf>
    <xf numFmtId="41" fontId="20" fillId="3" borderId="63" xfId="1" applyFont="1" applyFill="1" applyBorder="1" applyAlignment="1">
      <alignment horizontal="center" vertical="center" wrapText="1"/>
    </xf>
    <xf numFmtId="41" fontId="20" fillId="3" borderId="64" xfId="1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22" fillId="2" borderId="47" xfId="0" applyFont="1" applyFill="1" applyBorder="1" applyAlignment="1">
      <alignment horizontal="center" vertical="center" wrapText="1"/>
    </xf>
    <xf numFmtId="0" fontId="22" fillId="2" borderId="48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2</xdr:col>
      <xdr:colOff>9525</xdr:colOff>
      <xdr:row>43</xdr:row>
      <xdr:rowOff>161925</xdr:rowOff>
    </xdr:to>
    <xdr:pic>
      <xdr:nvPicPr>
        <xdr:cNvPr id="34029" name="_x236932800" descr="EMB0000239c307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038" t="4097" r="5063" b="2235"/>
        <a:stretch>
          <a:fillRect/>
        </a:stretch>
      </xdr:blipFill>
      <xdr:spPr bwMode="auto">
        <a:xfrm>
          <a:off x="762000" y="7772400"/>
          <a:ext cx="7715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44"/>
  <sheetViews>
    <sheetView tabSelected="1" workbookViewId="0">
      <selection activeCell="A9" sqref="A9:H9"/>
    </sheetView>
  </sheetViews>
  <sheetFormatPr defaultRowHeight="13.5"/>
  <cols>
    <col min="1" max="8" width="8.88671875" style="1"/>
  </cols>
  <sheetData>
    <row r="9" spans="1:8" ht="27">
      <c r="A9" s="127" t="s">
        <v>18</v>
      </c>
      <c r="B9" s="127"/>
      <c r="C9" s="127"/>
      <c r="D9" s="127"/>
      <c r="E9" s="127"/>
      <c r="F9" s="127"/>
      <c r="G9" s="127"/>
      <c r="H9" s="127"/>
    </row>
    <row r="10" spans="1:8" ht="15" customHeight="1">
      <c r="A10" s="2"/>
      <c r="B10" s="2"/>
      <c r="C10" s="2"/>
      <c r="D10" s="2"/>
      <c r="E10" s="2"/>
      <c r="F10" s="2"/>
    </row>
    <row r="11" spans="1:8" ht="15" customHeight="1">
      <c r="A11" s="2"/>
      <c r="B11" s="2"/>
      <c r="C11" s="2"/>
      <c r="D11" s="2"/>
      <c r="E11" s="2"/>
      <c r="F11" s="2"/>
    </row>
    <row r="12" spans="1:8" ht="15" customHeight="1">
      <c r="A12" s="2"/>
      <c r="B12" s="2"/>
      <c r="C12" s="2"/>
      <c r="D12" s="2"/>
      <c r="E12" s="2"/>
      <c r="F12" s="2"/>
    </row>
    <row r="13" spans="1:8" ht="15" customHeight="1">
      <c r="A13" s="2"/>
      <c r="B13" s="2"/>
      <c r="C13" s="2"/>
      <c r="D13" s="2"/>
      <c r="E13" s="2"/>
      <c r="F13" s="2"/>
    </row>
    <row r="14" spans="1:8" ht="15" customHeight="1">
      <c r="A14" s="2"/>
      <c r="B14" s="2"/>
      <c r="C14" s="2"/>
      <c r="D14" s="2"/>
      <c r="E14" s="2"/>
      <c r="F14" s="2"/>
    </row>
    <row r="15" spans="1:8" ht="15" customHeight="1">
      <c r="A15" s="2"/>
      <c r="B15" s="2"/>
      <c r="C15" s="2"/>
      <c r="D15" s="2"/>
      <c r="E15" s="2"/>
      <c r="F15" s="2"/>
    </row>
    <row r="16" spans="1:8" ht="15" customHeight="1">
      <c r="A16" s="2"/>
      <c r="B16" s="2"/>
      <c r="C16" s="2"/>
      <c r="D16" s="2"/>
      <c r="E16" s="2"/>
      <c r="F16" s="2"/>
    </row>
    <row r="17" spans="1:8" ht="15" customHeight="1">
      <c r="A17" s="2"/>
      <c r="B17" s="2"/>
      <c r="C17" s="2"/>
      <c r="D17" s="2"/>
      <c r="E17" s="2"/>
      <c r="F17" s="2"/>
    </row>
    <row r="18" spans="1:8" ht="15" customHeight="1">
      <c r="A18" s="2"/>
      <c r="B18" s="2"/>
      <c r="C18" s="2"/>
      <c r="D18" s="2"/>
      <c r="E18" s="2"/>
      <c r="F18" s="2"/>
    </row>
    <row r="19" spans="1:8" ht="15" customHeight="1">
      <c r="A19" s="2"/>
      <c r="B19" s="2"/>
      <c r="C19" s="2"/>
      <c r="D19" s="2"/>
      <c r="E19" s="2"/>
      <c r="F19" s="2"/>
    </row>
    <row r="20" spans="1:8" ht="15" customHeight="1">
      <c r="A20" s="2"/>
      <c r="B20" s="2"/>
      <c r="C20" s="2"/>
      <c r="D20" s="2"/>
      <c r="E20" s="2"/>
      <c r="F20" s="2"/>
    </row>
    <row r="21" spans="1:8" ht="15" customHeight="1">
      <c r="A21" s="2"/>
      <c r="B21" s="2"/>
      <c r="C21" s="2"/>
      <c r="D21" s="2"/>
      <c r="E21" s="2"/>
      <c r="F21" s="2"/>
    </row>
    <row r="22" spans="1:8" ht="15" customHeight="1">
      <c r="A22" s="2"/>
      <c r="B22" s="2"/>
      <c r="C22" s="2"/>
      <c r="D22" s="2"/>
      <c r="E22" s="2"/>
      <c r="F22" s="2"/>
    </row>
    <row r="23" spans="1:8" ht="15" customHeight="1">
      <c r="A23" s="2"/>
      <c r="B23" s="2"/>
      <c r="C23" s="2"/>
      <c r="D23" s="2"/>
      <c r="E23" s="2"/>
      <c r="F23" s="2"/>
    </row>
    <row r="24" spans="1:8" ht="15" customHeight="1">
      <c r="A24" s="2"/>
      <c r="B24" s="2"/>
      <c r="C24" s="2"/>
      <c r="D24" s="2"/>
      <c r="E24" s="2"/>
      <c r="F24" s="2"/>
    </row>
    <row r="25" spans="1:8" ht="15.75" customHeight="1">
      <c r="A25" s="2"/>
      <c r="B25" s="2"/>
      <c r="C25" s="2"/>
      <c r="D25" s="2"/>
      <c r="E25" s="2"/>
      <c r="F25" s="2"/>
    </row>
    <row r="31" spans="1:8" ht="20.25">
      <c r="A31" s="126" t="s">
        <v>19</v>
      </c>
      <c r="B31" s="126"/>
      <c r="C31" s="126"/>
      <c r="D31" s="126"/>
      <c r="E31" s="126"/>
      <c r="F31" s="126"/>
      <c r="G31" s="126"/>
      <c r="H31" s="126"/>
    </row>
    <row r="32" spans="1:8" ht="20.25">
      <c r="A32" s="126" t="s">
        <v>20</v>
      </c>
      <c r="B32" s="126"/>
      <c r="C32" s="126"/>
      <c r="D32" s="126"/>
      <c r="E32" s="126"/>
      <c r="F32" s="126"/>
      <c r="G32" s="126"/>
      <c r="H32" s="126"/>
    </row>
    <row r="33" spans="1:8" ht="20.25">
      <c r="A33" s="126" t="s">
        <v>16</v>
      </c>
      <c r="B33" s="126"/>
      <c r="C33" s="126"/>
      <c r="D33" s="126"/>
      <c r="E33" s="126"/>
      <c r="F33" s="126"/>
      <c r="G33" s="126"/>
      <c r="H33" s="126"/>
    </row>
    <row r="34" spans="1:8" ht="20.25">
      <c r="A34" s="126" t="s">
        <v>17</v>
      </c>
      <c r="B34" s="126"/>
      <c r="C34" s="126"/>
      <c r="D34" s="126"/>
      <c r="E34" s="126"/>
      <c r="F34" s="126"/>
      <c r="G34" s="126"/>
      <c r="H34" s="126"/>
    </row>
    <row r="35" spans="1:8" ht="20.25">
      <c r="A35" s="126"/>
      <c r="B35" s="126"/>
      <c r="C35" s="126"/>
      <c r="D35" s="126"/>
      <c r="E35" s="126"/>
      <c r="F35" s="126"/>
      <c r="G35" s="126"/>
      <c r="H35" s="126"/>
    </row>
    <row r="41" spans="1:8" ht="18.75">
      <c r="A41" s="3"/>
      <c r="B41"/>
      <c r="C41" s="128" t="s">
        <v>12</v>
      </c>
      <c r="D41" s="128"/>
      <c r="E41" s="128"/>
      <c r="F41" s="128"/>
      <c r="G41" s="128"/>
      <c r="H41" s="128"/>
    </row>
    <row r="42" spans="1:8" ht="20.25">
      <c r="C42" s="125" t="s">
        <v>13</v>
      </c>
      <c r="D42" s="125"/>
      <c r="E42" s="125"/>
      <c r="F42" s="125"/>
      <c r="G42" s="125"/>
      <c r="H42" s="125"/>
    </row>
    <row r="43" spans="1:8" ht="14.25">
      <c r="C43" s="129" t="s">
        <v>14</v>
      </c>
      <c r="D43" s="129"/>
      <c r="E43" s="129"/>
      <c r="F43" s="129"/>
      <c r="G43" s="129"/>
      <c r="H43" s="129"/>
    </row>
    <row r="44" spans="1:8">
      <c r="C44" s="124" t="s">
        <v>15</v>
      </c>
      <c r="D44" s="124"/>
      <c r="E44" s="124"/>
      <c r="F44" s="124"/>
      <c r="G44" s="124"/>
      <c r="H44" s="124"/>
    </row>
  </sheetData>
  <mergeCells count="10">
    <mergeCell ref="C44:H44"/>
    <mergeCell ref="C42:H42"/>
    <mergeCell ref="A34:H34"/>
    <mergeCell ref="A33:H33"/>
    <mergeCell ref="A32:H32"/>
    <mergeCell ref="A9:H9"/>
    <mergeCell ref="A35:H35"/>
    <mergeCell ref="A31:H31"/>
    <mergeCell ref="C41:H41"/>
    <mergeCell ref="C43:H43"/>
  </mergeCells>
  <phoneticPr fontId="2" type="noConversion"/>
  <pageMargins left="0.7" right="0.7" top="0.75" bottom="0.75" header="0.3" footer="0.3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1"/>
  <sheetViews>
    <sheetView topLeftCell="A70" workbookViewId="0">
      <selection activeCell="J7" sqref="J7"/>
    </sheetView>
  </sheetViews>
  <sheetFormatPr defaultRowHeight="17.25"/>
  <cols>
    <col min="1" max="1" width="7.88671875" style="29" customWidth="1"/>
    <col min="2" max="2" width="8.21875" style="29" customWidth="1"/>
    <col min="3" max="3" width="9.33203125" style="29" customWidth="1"/>
    <col min="4" max="4" width="9.6640625" style="29" customWidth="1"/>
    <col min="5" max="7" width="13.21875" style="30" customWidth="1"/>
    <col min="8" max="8" width="14" style="31" customWidth="1"/>
    <col min="9" max="9" width="8.88671875" style="4"/>
    <col min="10" max="10" width="13.77734375" style="4" bestFit="1" customWidth="1"/>
    <col min="11" max="16384" width="8.88671875" style="4"/>
  </cols>
  <sheetData>
    <row r="2" spans="1:8" ht="31.5">
      <c r="A2" s="142" t="s">
        <v>21</v>
      </c>
      <c r="B2" s="142"/>
      <c r="C2" s="142"/>
      <c r="D2" s="142"/>
      <c r="E2" s="142"/>
      <c r="F2" s="142"/>
      <c r="G2" s="142"/>
      <c r="H2" s="142"/>
    </row>
    <row r="3" spans="1:8" ht="10.5" customHeight="1">
      <c r="A3" s="5"/>
      <c r="B3" s="5"/>
      <c r="C3" s="5"/>
      <c r="D3" s="5"/>
      <c r="E3" s="6"/>
      <c r="F3" s="6"/>
      <c r="G3" s="6"/>
      <c r="H3" s="7"/>
    </row>
    <row r="4" spans="1:8" ht="21" thickBot="1">
      <c r="A4" s="141" t="s">
        <v>22</v>
      </c>
      <c r="B4" s="141"/>
      <c r="C4" s="141"/>
      <c r="D4" s="141"/>
      <c r="E4" s="141"/>
      <c r="F4" s="141"/>
      <c r="G4" s="141"/>
      <c r="H4" s="141"/>
    </row>
    <row r="5" spans="1:8" ht="18.75" customHeight="1">
      <c r="A5" s="133" t="s">
        <v>0</v>
      </c>
      <c r="B5" s="139" t="s">
        <v>1</v>
      </c>
      <c r="C5" s="139" t="s">
        <v>2</v>
      </c>
      <c r="D5" s="139" t="s">
        <v>23</v>
      </c>
      <c r="E5" s="137" t="s">
        <v>24</v>
      </c>
      <c r="F5" s="137" t="s">
        <v>25</v>
      </c>
      <c r="G5" s="137" t="s">
        <v>26</v>
      </c>
      <c r="H5" s="135" t="s">
        <v>27</v>
      </c>
    </row>
    <row r="6" spans="1:8" ht="18.75" customHeight="1">
      <c r="A6" s="134"/>
      <c r="B6" s="140"/>
      <c r="C6" s="140"/>
      <c r="D6" s="140"/>
      <c r="E6" s="138"/>
      <c r="F6" s="138"/>
      <c r="G6" s="138"/>
      <c r="H6" s="136"/>
    </row>
    <row r="7" spans="1:8" ht="21" customHeight="1">
      <c r="A7" s="162" t="s">
        <v>3</v>
      </c>
      <c r="B7" s="138" t="s">
        <v>3</v>
      </c>
      <c r="C7" s="138" t="s">
        <v>28</v>
      </c>
      <c r="D7" s="8" t="s">
        <v>29</v>
      </c>
      <c r="E7" s="9">
        <v>1350000000</v>
      </c>
      <c r="F7" s="9">
        <v>0</v>
      </c>
      <c r="G7" s="9">
        <v>0</v>
      </c>
      <c r="H7" s="10">
        <f>SUM(E7:G7)</f>
        <v>1350000000</v>
      </c>
    </row>
    <row r="8" spans="1:8" ht="21" customHeight="1">
      <c r="A8" s="162"/>
      <c r="B8" s="138"/>
      <c r="C8" s="138"/>
      <c r="D8" s="8" t="s">
        <v>30</v>
      </c>
      <c r="E8" s="9">
        <v>1350000000</v>
      </c>
      <c r="F8" s="9">
        <v>0</v>
      </c>
      <c r="G8" s="9">
        <v>0</v>
      </c>
      <c r="H8" s="10">
        <f>SUM(E8:G8)</f>
        <v>1350000000</v>
      </c>
    </row>
    <row r="9" spans="1:8" ht="21" customHeight="1">
      <c r="A9" s="162"/>
      <c r="B9" s="138"/>
      <c r="C9" s="138"/>
      <c r="D9" s="8" t="s">
        <v>31</v>
      </c>
      <c r="E9" s="9">
        <f>SUM(E7-E8)</f>
        <v>0</v>
      </c>
      <c r="F9" s="9">
        <f>SUM(F7-F8)</f>
        <v>0</v>
      </c>
      <c r="G9" s="9">
        <f>SUM(G7-G8)</f>
        <v>0</v>
      </c>
      <c r="H9" s="11">
        <f>SUM(H7-H8)</f>
        <v>0</v>
      </c>
    </row>
    <row r="10" spans="1:8" ht="21" customHeight="1">
      <c r="A10" s="162"/>
      <c r="B10" s="138"/>
      <c r="C10" s="138" t="s">
        <v>32</v>
      </c>
      <c r="D10" s="8" t="s">
        <v>29</v>
      </c>
      <c r="E10" s="9">
        <v>105000000</v>
      </c>
      <c r="F10" s="9">
        <v>0</v>
      </c>
      <c r="G10" s="9">
        <v>0</v>
      </c>
      <c r="H10" s="10">
        <f>SUM(E10:G10)</f>
        <v>105000000</v>
      </c>
    </row>
    <row r="11" spans="1:8" ht="21" customHeight="1">
      <c r="A11" s="162"/>
      <c r="B11" s="138"/>
      <c r="C11" s="138"/>
      <c r="D11" s="8" t="s">
        <v>30</v>
      </c>
      <c r="E11" s="9">
        <v>105000000</v>
      </c>
      <c r="F11" s="9">
        <v>0</v>
      </c>
      <c r="G11" s="9">
        <v>0</v>
      </c>
      <c r="H11" s="10">
        <f>SUM(E11:G11)</f>
        <v>105000000</v>
      </c>
    </row>
    <row r="12" spans="1:8" ht="21" customHeight="1">
      <c r="A12" s="162"/>
      <c r="B12" s="138"/>
      <c r="C12" s="138"/>
      <c r="D12" s="8" t="s">
        <v>31</v>
      </c>
      <c r="E12" s="9">
        <f>SUM(E10-E11)</f>
        <v>0</v>
      </c>
      <c r="F12" s="9">
        <f>SUM(F10-F11)</f>
        <v>0</v>
      </c>
      <c r="G12" s="9">
        <f>SUM(G10-G11)</f>
        <v>0</v>
      </c>
      <c r="H12" s="11">
        <f>SUM(H10-H11)</f>
        <v>0</v>
      </c>
    </row>
    <row r="13" spans="1:8" ht="21" customHeight="1">
      <c r="A13" s="162"/>
      <c r="B13" s="138"/>
      <c r="C13" s="138" t="s">
        <v>33</v>
      </c>
      <c r="D13" s="8" t="s">
        <v>29</v>
      </c>
      <c r="E13" s="9">
        <v>45000000</v>
      </c>
      <c r="F13" s="9">
        <v>0</v>
      </c>
      <c r="G13" s="9">
        <v>0</v>
      </c>
      <c r="H13" s="10">
        <f>SUM(E13:G13)</f>
        <v>45000000</v>
      </c>
    </row>
    <row r="14" spans="1:8" ht="21" customHeight="1">
      <c r="A14" s="162"/>
      <c r="B14" s="138"/>
      <c r="C14" s="138"/>
      <c r="D14" s="8" t="s">
        <v>30</v>
      </c>
      <c r="E14" s="9">
        <v>45000000</v>
      </c>
      <c r="F14" s="9">
        <v>0</v>
      </c>
      <c r="G14" s="9">
        <v>0</v>
      </c>
      <c r="H14" s="10">
        <f>SUM(E14:G14)</f>
        <v>45000000</v>
      </c>
    </row>
    <row r="15" spans="1:8" ht="21" customHeight="1">
      <c r="A15" s="162"/>
      <c r="B15" s="138"/>
      <c r="C15" s="138"/>
      <c r="D15" s="8" t="s">
        <v>31</v>
      </c>
      <c r="E15" s="9">
        <f>SUM(E13-E14)</f>
        <v>0</v>
      </c>
      <c r="F15" s="9">
        <f>SUM(F13-F14)</f>
        <v>0</v>
      </c>
      <c r="G15" s="9">
        <f>SUM(G13-G14)</f>
        <v>0</v>
      </c>
      <c r="H15" s="11">
        <f>SUM(H13-H14)</f>
        <v>0</v>
      </c>
    </row>
    <row r="16" spans="1:8" ht="21" customHeight="1">
      <c r="A16" s="162"/>
      <c r="B16" s="143" t="s">
        <v>34</v>
      </c>
      <c r="C16" s="144"/>
      <c r="D16" s="12" t="s">
        <v>29</v>
      </c>
      <c r="E16" s="13">
        <f t="shared" ref="E16:G17" si="0">SUM(E7,E10,E13)</f>
        <v>1500000000</v>
      </c>
      <c r="F16" s="13">
        <f t="shared" si="0"/>
        <v>0</v>
      </c>
      <c r="G16" s="13">
        <f t="shared" si="0"/>
        <v>0</v>
      </c>
      <c r="H16" s="14">
        <f>SUM(E16:G16)</f>
        <v>1500000000</v>
      </c>
    </row>
    <row r="17" spans="1:8" ht="21" customHeight="1">
      <c r="A17" s="162"/>
      <c r="B17" s="145"/>
      <c r="C17" s="146"/>
      <c r="D17" s="12" t="s">
        <v>30</v>
      </c>
      <c r="E17" s="13">
        <f t="shared" si="0"/>
        <v>1500000000</v>
      </c>
      <c r="F17" s="13">
        <f t="shared" si="0"/>
        <v>0</v>
      </c>
      <c r="G17" s="13">
        <f t="shared" si="0"/>
        <v>0</v>
      </c>
      <c r="H17" s="14">
        <f>SUM(E17:G17)</f>
        <v>1500000000</v>
      </c>
    </row>
    <row r="18" spans="1:8" ht="21" customHeight="1">
      <c r="A18" s="162"/>
      <c r="B18" s="147"/>
      <c r="C18" s="148"/>
      <c r="D18" s="12" t="s">
        <v>31</v>
      </c>
      <c r="E18" s="13">
        <f>SUM(E16-E17)</f>
        <v>0</v>
      </c>
      <c r="F18" s="13">
        <f>SUM(F16-F17)</f>
        <v>0</v>
      </c>
      <c r="G18" s="13">
        <f>SUM(G16-G17)</f>
        <v>0</v>
      </c>
      <c r="H18" s="15">
        <f>SUM(H16-H17)</f>
        <v>0</v>
      </c>
    </row>
    <row r="19" spans="1:8" ht="21" customHeight="1">
      <c r="A19" s="130" t="s">
        <v>35</v>
      </c>
      <c r="B19" s="169" t="s">
        <v>35</v>
      </c>
      <c r="C19" s="138" t="s">
        <v>36</v>
      </c>
      <c r="D19" s="8" t="s">
        <v>29</v>
      </c>
      <c r="E19" s="9">
        <v>0</v>
      </c>
      <c r="F19" s="9">
        <v>0</v>
      </c>
      <c r="G19" s="9">
        <v>0</v>
      </c>
      <c r="H19" s="10">
        <f>SUM(E19:G19)</f>
        <v>0</v>
      </c>
    </row>
    <row r="20" spans="1:8" ht="21" customHeight="1">
      <c r="A20" s="131"/>
      <c r="B20" s="170"/>
      <c r="C20" s="138"/>
      <c r="D20" s="8" t="s">
        <v>30</v>
      </c>
      <c r="E20" s="9">
        <v>0</v>
      </c>
      <c r="F20" s="9">
        <v>0</v>
      </c>
      <c r="G20" s="9">
        <v>0</v>
      </c>
      <c r="H20" s="10">
        <f>SUM(E20:G20)</f>
        <v>0</v>
      </c>
    </row>
    <row r="21" spans="1:8" ht="21" customHeight="1">
      <c r="A21" s="131"/>
      <c r="B21" s="171"/>
      <c r="C21" s="138"/>
      <c r="D21" s="8" t="s">
        <v>31</v>
      </c>
      <c r="E21" s="9">
        <f>SUM(E19-E20)</f>
        <v>0</v>
      </c>
      <c r="F21" s="9">
        <f>SUM(F19-F20)</f>
        <v>0</v>
      </c>
      <c r="G21" s="9">
        <f>SUM(G19-G20)</f>
        <v>0</v>
      </c>
      <c r="H21" s="11">
        <f>SUM(H19-H20)</f>
        <v>0</v>
      </c>
    </row>
    <row r="22" spans="1:8" ht="21" customHeight="1">
      <c r="A22" s="131"/>
      <c r="B22" s="143" t="s">
        <v>34</v>
      </c>
      <c r="C22" s="144"/>
      <c r="D22" s="12" t="s">
        <v>29</v>
      </c>
      <c r="E22" s="13">
        <f t="shared" ref="E22:H23" si="1">SUM(E19)</f>
        <v>0</v>
      </c>
      <c r="F22" s="13">
        <f t="shared" si="1"/>
        <v>0</v>
      </c>
      <c r="G22" s="13">
        <f t="shared" si="1"/>
        <v>0</v>
      </c>
      <c r="H22" s="15">
        <f t="shared" si="1"/>
        <v>0</v>
      </c>
    </row>
    <row r="23" spans="1:8" ht="21" customHeight="1">
      <c r="A23" s="131"/>
      <c r="B23" s="145"/>
      <c r="C23" s="146"/>
      <c r="D23" s="12" t="s">
        <v>30</v>
      </c>
      <c r="E23" s="13">
        <f t="shared" si="1"/>
        <v>0</v>
      </c>
      <c r="F23" s="13">
        <f t="shared" si="1"/>
        <v>0</v>
      </c>
      <c r="G23" s="13">
        <f t="shared" si="1"/>
        <v>0</v>
      </c>
      <c r="H23" s="15">
        <f t="shared" si="1"/>
        <v>0</v>
      </c>
    </row>
    <row r="24" spans="1:8" ht="21" customHeight="1">
      <c r="A24" s="132"/>
      <c r="B24" s="147"/>
      <c r="C24" s="148"/>
      <c r="D24" s="12" t="s">
        <v>31</v>
      </c>
      <c r="E24" s="13">
        <f>SUM(E22-E23)</f>
        <v>0</v>
      </c>
      <c r="F24" s="13">
        <f>SUM(F22-F23)</f>
        <v>0</v>
      </c>
      <c r="G24" s="13">
        <f>SUM(G22-G23)</f>
        <v>0</v>
      </c>
      <c r="H24" s="15">
        <f>SUM(H22-H23)</f>
        <v>0</v>
      </c>
    </row>
    <row r="25" spans="1:8" ht="21" customHeight="1">
      <c r="A25" s="130" t="s">
        <v>4</v>
      </c>
      <c r="B25" s="150" t="s">
        <v>37</v>
      </c>
      <c r="C25" s="150" t="s">
        <v>37</v>
      </c>
      <c r="D25" s="8" t="s">
        <v>29</v>
      </c>
      <c r="E25" s="9">
        <v>0</v>
      </c>
      <c r="F25" s="9">
        <v>0</v>
      </c>
      <c r="G25" s="9">
        <v>0</v>
      </c>
      <c r="H25" s="10">
        <f>SUM(E25:G25)</f>
        <v>0</v>
      </c>
    </row>
    <row r="26" spans="1:8" ht="21" customHeight="1">
      <c r="A26" s="131"/>
      <c r="B26" s="149"/>
      <c r="C26" s="149"/>
      <c r="D26" s="8" t="s">
        <v>30</v>
      </c>
      <c r="E26" s="9">
        <v>0</v>
      </c>
      <c r="F26" s="9">
        <v>0</v>
      </c>
      <c r="G26" s="9">
        <v>0</v>
      </c>
      <c r="H26" s="10">
        <f>SUM(E26:G26)</f>
        <v>0</v>
      </c>
    </row>
    <row r="27" spans="1:8" ht="21" customHeight="1">
      <c r="A27" s="131"/>
      <c r="B27" s="149"/>
      <c r="C27" s="149"/>
      <c r="D27" s="8" t="s">
        <v>31</v>
      </c>
      <c r="E27" s="9">
        <f>SUM(E25-E26)</f>
        <v>0</v>
      </c>
      <c r="F27" s="9">
        <f>SUM(F25-F26)</f>
        <v>0</v>
      </c>
      <c r="G27" s="9">
        <f>SUM(G25-G26)</f>
        <v>0</v>
      </c>
      <c r="H27" s="11">
        <f>SUM(H25-H26)</f>
        <v>0</v>
      </c>
    </row>
    <row r="28" spans="1:8" ht="21" customHeight="1">
      <c r="A28" s="131"/>
      <c r="B28" s="149" t="s">
        <v>38</v>
      </c>
      <c r="C28" s="150" t="s">
        <v>39</v>
      </c>
      <c r="D28" s="8" t="s">
        <v>29</v>
      </c>
      <c r="E28" s="9">
        <v>0</v>
      </c>
      <c r="F28" s="9">
        <v>300000</v>
      </c>
      <c r="G28" s="9">
        <v>0</v>
      </c>
      <c r="H28" s="10">
        <f>SUM(E28:G28)</f>
        <v>300000</v>
      </c>
    </row>
    <row r="29" spans="1:8" ht="21" customHeight="1">
      <c r="A29" s="131"/>
      <c r="B29" s="149"/>
      <c r="C29" s="149"/>
      <c r="D29" s="8" t="s">
        <v>30</v>
      </c>
      <c r="E29" s="9">
        <v>0</v>
      </c>
      <c r="F29" s="9">
        <v>472331</v>
      </c>
      <c r="G29" s="9">
        <v>0</v>
      </c>
      <c r="H29" s="10">
        <f>SUM(E29:G29)</f>
        <v>472331</v>
      </c>
    </row>
    <row r="30" spans="1:8" ht="21" customHeight="1">
      <c r="A30" s="131"/>
      <c r="B30" s="149"/>
      <c r="C30" s="149"/>
      <c r="D30" s="8" t="s">
        <v>31</v>
      </c>
      <c r="E30" s="9">
        <f>SUM(E28-E29)</f>
        <v>0</v>
      </c>
      <c r="F30" s="9">
        <f>SUM(F28-F29)</f>
        <v>-172331</v>
      </c>
      <c r="G30" s="9">
        <f>SUM(G28-G29)</f>
        <v>0</v>
      </c>
      <c r="H30" s="11">
        <f>SUM(H28-H29)</f>
        <v>-172331</v>
      </c>
    </row>
    <row r="31" spans="1:8" ht="21" customHeight="1">
      <c r="A31" s="131"/>
      <c r="B31" s="138" t="s">
        <v>4</v>
      </c>
      <c r="C31" s="138" t="s">
        <v>5</v>
      </c>
      <c r="D31" s="8" t="s">
        <v>29</v>
      </c>
      <c r="E31" s="9">
        <v>0</v>
      </c>
      <c r="F31" s="9">
        <v>0</v>
      </c>
      <c r="G31" s="9">
        <v>0</v>
      </c>
      <c r="H31" s="10">
        <f>SUM(E31:G31)</f>
        <v>0</v>
      </c>
    </row>
    <row r="32" spans="1:8" ht="21" customHeight="1">
      <c r="A32" s="131"/>
      <c r="B32" s="138"/>
      <c r="C32" s="138"/>
      <c r="D32" s="8" t="s">
        <v>30</v>
      </c>
      <c r="E32" s="9">
        <v>0</v>
      </c>
      <c r="F32" s="9">
        <v>370000</v>
      </c>
      <c r="G32" s="9">
        <v>0</v>
      </c>
      <c r="H32" s="10">
        <f>SUM(E32:G32)</f>
        <v>370000</v>
      </c>
    </row>
    <row r="33" spans="1:15" ht="21" customHeight="1">
      <c r="A33" s="131"/>
      <c r="B33" s="138"/>
      <c r="C33" s="138"/>
      <c r="D33" s="8" t="s">
        <v>31</v>
      </c>
      <c r="E33" s="9">
        <f>SUM(E31-E32)</f>
        <v>0</v>
      </c>
      <c r="F33" s="9">
        <f>SUM(F31-F32)</f>
        <v>-370000</v>
      </c>
      <c r="G33" s="9">
        <f>SUM(G31-G32)</f>
        <v>0</v>
      </c>
      <c r="H33" s="11">
        <f>SUM(H31-H32)</f>
        <v>-370000</v>
      </c>
    </row>
    <row r="34" spans="1:15" ht="21" customHeight="1">
      <c r="A34" s="131"/>
      <c r="B34" s="143" t="s">
        <v>34</v>
      </c>
      <c r="C34" s="144"/>
      <c r="D34" s="12" t="s">
        <v>29</v>
      </c>
      <c r="E34" s="13">
        <f t="shared" ref="E34:H35" si="2">SUM(E31,E28,E25)</f>
        <v>0</v>
      </c>
      <c r="F34" s="13">
        <f t="shared" si="2"/>
        <v>300000</v>
      </c>
      <c r="G34" s="13">
        <f t="shared" si="2"/>
        <v>0</v>
      </c>
      <c r="H34" s="15">
        <f t="shared" si="2"/>
        <v>300000</v>
      </c>
    </row>
    <row r="35" spans="1:15" ht="21" customHeight="1">
      <c r="A35" s="131"/>
      <c r="B35" s="145"/>
      <c r="C35" s="146"/>
      <c r="D35" s="12" t="s">
        <v>30</v>
      </c>
      <c r="E35" s="13">
        <f t="shared" si="2"/>
        <v>0</v>
      </c>
      <c r="F35" s="13">
        <f t="shared" si="2"/>
        <v>842331</v>
      </c>
      <c r="G35" s="13">
        <f t="shared" si="2"/>
        <v>0</v>
      </c>
      <c r="H35" s="15">
        <f t="shared" si="2"/>
        <v>842331</v>
      </c>
    </row>
    <row r="36" spans="1:15" ht="21" customHeight="1" thickBot="1">
      <c r="A36" s="168"/>
      <c r="B36" s="181"/>
      <c r="C36" s="182"/>
      <c r="D36" s="16" t="s">
        <v>31</v>
      </c>
      <c r="E36" s="17">
        <f>SUM(E34-E35)</f>
        <v>0</v>
      </c>
      <c r="F36" s="17">
        <f>SUM(F34-F35)</f>
        <v>-542331</v>
      </c>
      <c r="G36" s="17">
        <f>SUM(G34-G35)</f>
        <v>0</v>
      </c>
      <c r="H36" s="18">
        <f>SUM(H34-H35)</f>
        <v>-542331</v>
      </c>
    </row>
    <row r="37" spans="1:15" ht="21" customHeight="1" thickTop="1">
      <c r="A37" s="175" t="s">
        <v>40</v>
      </c>
      <c r="B37" s="176"/>
      <c r="C37" s="176"/>
      <c r="D37" s="19" t="s">
        <v>29</v>
      </c>
      <c r="E37" s="20">
        <f t="shared" ref="E37:H38" si="3">SUM(E34,E16,E22)</f>
        <v>1500000000</v>
      </c>
      <c r="F37" s="20">
        <f t="shared" si="3"/>
        <v>300000</v>
      </c>
      <c r="G37" s="20">
        <f t="shared" si="3"/>
        <v>0</v>
      </c>
      <c r="H37" s="21">
        <f t="shared" si="3"/>
        <v>1500300000</v>
      </c>
    </row>
    <row r="38" spans="1:15" ht="21" customHeight="1">
      <c r="A38" s="177"/>
      <c r="B38" s="178"/>
      <c r="C38" s="178"/>
      <c r="D38" s="22" t="s">
        <v>30</v>
      </c>
      <c r="E38" s="23">
        <f t="shared" si="3"/>
        <v>1500000000</v>
      </c>
      <c r="F38" s="23">
        <f t="shared" si="3"/>
        <v>842331</v>
      </c>
      <c r="G38" s="23">
        <f t="shared" si="3"/>
        <v>0</v>
      </c>
      <c r="H38" s="24">
        <f t="shared" si="3"/>
        <v>1500842331</v>
      </c>
    </row>
    <row r="39" spans="1:15" ht="21" customHeight="1" thickBot="1">
      <c r="A39" s="179"/>
      <c r="B39" s="180"/>
      <c r="C39" s="180"/>
      <c r="D39" s="25" t="s">
        <v>31</v>
      </c>
      <c r="E39" s="26">
        <f>SUM(E37-E38)</f>
        <v>0</v>
      </c>
      <c r="F39" s="26">
        <f>SUM(F37-F38)</f>
        <v>-542331</v>
      </c>
      <c r="G39" s="26">
        <f>SUM(G37-G38)</f>
        <v>0</v>
      </c>
      <c r="H39" s="27">
        <f>SUM(H37-H38)</f>
        <v>-542331</v>
      </c>
    </row>
    <row r="40" spans="1:15" ht="15" customHeight="1">
      <c r="A40" s="28"/>
    </row>
    <row r="41" spans="1:15" ht="15" customHeight="1">
      <c r="A41" s="28"/>
    </row>
    <row r="42" spans="1:15" ht="15" customHeight="1">
      <c r="A42" s="28"/>
    </row>
    <row r="43" spans="1:15" ht="18.75" customHeight="1" thickBot="1">
      <c r="A43" s="141" t="s">
        <v>41</v>
      </c>
      <c r="B43" s="141"/>
      <c r="C43" s="141"/>
      <c r="D43" s="141"/>
      <c r="E43" s="141"/>
      <c r="F43" s="141"/>
      <c r="G43" s="141"/>
      <c r="H43" s="141"/>
    </row>
    <row r="44" spans="1:15" ht="16.5" customHeight="1">
      <c r="A44" s="133" t="s">
        <v>0</v>
      </c>
      <c r="B44" s="139" t="s">
        <v>1</v>
      </c>
      <c r="C44" s="139" t="s">
        <v>2</v>
      </c>
      <c r="D44" s="139" t="s">
        <v>23</v>
      </c>
      <c r="E44" s="137" t="s">
        <v>24</v>
      </c>
      <c r="F44" s="137" t="s">
        <v>25</v>
      </c>
      <c r="G44" s="137" t="s">
        <v>26</v>
      </c>
      <c r="H44" s="135" t="s">
        <v>27</v>
      </c>
    </row>
    <row r="45" spans="1:15" ht="16.5" customHeight="1">
      <c r="A45" s="134"/>
      <c r="B45" s="140"/>
      <c r="C45" s="140"/>
      <c r="D45" s="140"/>
      <c r="E45" s="138"/>
      <c r="F45" s="138"/>
      <c r="G45" s="138"/>
      <c r="H45" s="136"/>
    </row>
    <row r="46" spans="1:15" ht="21" customHeight="1">
      <c r="A46" s="157" t="s">
        <v>42</v>
      </c>
      <c r="B46" s="192" t="s">
        <v>42</v>
      </c>
      <c r="C46" s="150" t="s">
        <v>43</v>
      </c>
      <c r="D46" s="8" t="s">
        <v>29</v>
      </c>
      <c r="E46" s="9">
        <v>625743893</v>
      </c>
      <c r="F46" s="9">
        <v>0</v>
      </c>
      <c r="G46" s="9">
        <v>0</v>
      </c>
      <c r="H46" s="10">
        <f>SUM(E46:G46)</f>
        <v>625743893</v>
      </c>
      <c r="K46" s="32"/>
      <c r="L46" s="190"/>
      <c r="M46" s="191"/>
      <c r="N46" s="190"/>
      <c r="O46" s="191"/>
    </row>
    <row r="47" spans="1:15" ht="21" customHeight="1">
      <c r="A47" s="158"/>
      <c r="B47" s="170"/>
      <c r="C47" s="149"/>
      <c r="D47" s="8" t="s">
        <v>30</v>
      </c>
      <c r="E47" s="9">
        <v>586476733</v>
      </c>
      <c r="F47" s="9">
        <v>0</v>
      </c>
      <c r="G47" s="9">
        <v>0</v>
      </c>
      <c r="H47" s="10">
        <f>SUM(E47:G47)</f>
        <v>586476733</v>
      </c>
      <c r="K47" s="32"/>
      <c r="L47" s="190"/>
      <c r="M47" s="191"/>
      <c r="N47" s="190"/>
      <c r="O47" s="191"/>
    </row>
    <row r="48" spans="1:15" ht="21" customHeight="1">
      <c r="A48" s="158"/>
      <c r="B48" s="170"/>
      <c r="C48" s="149"/>
      <c r="D48" s="8" t="s">
        <v>31</v>
      </c>
      <c r="E48" s="9">
        <f>SUM(E46-E47)</f>
        <v>39267160</v>
      </c>
      <c r="F48" s="9">
        <f>SUM(F46-F47)</f>
        <v>0</v>
      </c>
      <c r="G48" s="9">
        <f>SUM(G46-G47)</f>
        <v>0</v>
      </c>
      <c r="H48" s="11">
        <f>SUM(H46-H47)</f>
        <v>39267160</v>
      </c>
      <c r="K48" s="32"/>
    </row>
    <row r="49" spans="1:8" ht="21" customHeight="1">
      <c r="A49" s="158"/>
      <c r="B49" s="170"/>
      <c r="C49" s="160" t="s">
        <v>34</v>
      </c>
      <c r="D49" s="12" t="s">
        <v>29</v>
      </c>
      <c r="E49" s="13">
        <f>SUM(E46)</f>
        <v>625743893</v>
      </c>
      <c r="F49" s="13">
        <v>0</v>
      </c>
      <c r="G49" s="13">
        <v>0</v>
      </c>
      <c r="H49" s="14">
        <f>SUM(E49:G49)</f>
        <v>625743893</v>
      </c>
    </row>
    <row r="50" spans="1:8" ht="21" customHeight="1">
      <c r="A50" s="158"/>
      <c r="B50" s="170"/>
      <c r="C50" s="160"/>
      <c r="D50" s="12" t="s">
        <v>30</v>
      </c>
      <c r="E50" s="13">
        <f>SUM(E47)</f>
        <v>586476733</v>
      </c>
      <c r="F50" s="13">
        <f>SUM(F47)</f>
        <v>0</v>
      </c>
      <c r="G50" s="13">
        <f>SUM(G47)</f>
        <v>0</v>
      </c>
      <c r="H50" s="15">
        <f>SUM(H47)</f>
        <v>586476733</v>
      </c>
    </row>
    <row r="51" spans="1:8" ht="21" customHeight="1">
      <c r="A51" s="158"/>
      <c r="B51" s="170"/>
      <c r="C51" s="160"/>
      <c r="D51" s="12" t="s">
        <v>31</v>
      </c>
      <c r="E51" s="13">
        <f>SUM(E49-E50)</f>
        <v>39267160</v>
      </c>
      <c r="F51" s="13">
        <f>SUM(F49-F50)</f>
        <v>0</v>
      </c>
      <c r="G51" s="13">
        <f>SUM(G49-G50)</f>
        <v>0</v>
      </c>
      <c r="H51" s="15">
        <f>SUM(H49-H50)</f>
        <v>39267160</v>
      </c>
    </row>
    <row r="52" spans="1:8" ht="21" customHeight="1">
      <c r="A52" s="158"/>
      <c r="B52" s="170"/>
      <c r="C52" s="150" t="s">
        <v>44</v>
      </c>
      <c r="D52" s="8" t="s">
        <v>29</v>
      </c>
      <c r="E52" s="9">
        <v>780110962</v>
      </c>
      <c r="F52" s="9">
        <v>0</v>
      </c>
      <c r="G52" s="9">
        <v>0</v>
      </c>
      <c r="H52" s="10">
        <f>SUM(E52:G52)</f>
        <v>780110962</v>
      </c>
    </row>
    <row r="53" spans="1:8" ht="21" customHeight="1">
      <c r="A53" s="158"/>
      <c r="B53" s="170"/>
      <c r="C53" s="149"/>
      <c r="D53" s="8" t="s">
        <v>30</v>
      </c>
      <c r="E53" s="9">
        <v>473750417</v>
      </c>
      <c r="F53" s="9">
        <v>0</v>
      </c>
      <c r="G53" s="9">
        <v>0</v>
      </c>
      <c r="H53" s="10">
        <f>SUM(E53:G53)</f>
        <v>473750417</v>
      </c>
    </row>
    <row r="54" spans="1:8" ht="21" customHeight="1">
      <c r="A54" s="158"/>
      <c r="B54" s="170"/>
      <c r="C54" s="149"/>
      <c r="D54" s="8" t="s">
        <v>31</v>
      </c>
      <c r="E54" s="9">
        <f>SUM(E52-E53)</f>
        <v>306360545</v>
      </c>
      <c r="F54" s="9">
        <f>SUM(F52-F53)</f>
        <v>0</v>
      </c>
      <c r="G54" s="9">
        <f>SUM(G52-G53)</f>
        <v>0</v>
      </c>
      <c r="H54" s="11">
        <f>SUM(H52-H53)</f>
        <v>306360545</v>
      </c>
    </row>
    <row r="55" spans="1:8" ht="21" customHeight="1">
      <c r="A55" s="158"/>
      <c r="B55" s="170"/>
      <c r="C55" s="160" t="s">
        <v>34</v>
      </c>
      <c r="D55" s="12" t="s">
        <v>29</v>
      </c>
      <c r="E55" s="13">
        <f>SUM(E52)</f>
        <v>780110962</v>
      </c>
      <c r="F55" s="13">
        <v>0</v>
      </c>
      <c r="G55" s="13">
        <v>0</v>
      </c>
      <c r="H55" s="14">
        <f>SUM(E55:G55)</f>
        <v>780110962</v>
      </c>
    </row>
    <row r="56" spans="1:8" ht="21" customHeight="1">
      <c r="A56" s="158"/>
      <c r="B56" s="170"/>
      <c r="C56" s="160"/>
      <c r="D56" s="12" t="s">
        <v>45</v>
      </c>
      <c r="E56" s="13">
        <f>SUM(E53)</f>
        <v>473750417</v>
      </c>
      <c r="F56" s="13">
        <v>0</v>
      </c>
      <c r="G56" s="13">
        <v>0</v>
      </c>
      <c r="H56" s="14">
        <f>SUM(E56:G56)</f>
        <v>473750417</v>
      </c>
    </row>
    <row r="57" spans="1:8" ht="21" customHeight="1">
      <c r="A57" s="158"/>
      <c r="B57" s="170"/>
      <c r="C57" s="160"/>
      <c r="D57" s="12" t="s">
        <v>46</v>
      </c>
      <c r="E57" s="13">
        <f>SUM(E55-E56)</f>
        <v>306360545</v>
      </c>
      <c r="F57" s="13">
        <f>SUM(F55-F56)</f>
        <v>0</v>
      </c>
      <c r="G57" s="13">
        <f>SUM(G55-G56)</f>
        <v>0</v>
      </c>
      <c r="H57" s="15">
        <f>SUM(H55-H56)</f>
        <v>306360545</v>
      </c>
    </row>
    <row r="58" spans="1:8" ht="21" customHeight="1">
      <c r="A58" s="158"/>
      <c r="B58" s="170"/>
      <c r="C58" s="150" t="s">
        <v>47</v>
      </c>
      <c r="D58" s="8" t="s">
        <v>48</v>
      </c>
      <c r="E58" s="9">
        <v>94145145</v>
      </c>
      <c r="F58" s="9">
        <v>0</v>
      </c>
      <c r="G58" s="9">
        <v>0</v>
      </c>
      <c r="H58" s="10">
        <f>SUM(E58:G58)</f>
        <v>94145145</v>
      </c>
    </row>
    <row r="59" spans="1:8" ht="21" customHeight="1">
      <c r="A59" s="158"/>
      <c r="B59" s="170"/>
      <c r="C59" s="149"/>
      <c r="D59" s="8" t="s">
        <v>45</v>
      </c>
      <c r="E59" s="9">
        <v>69854030</v>
      </c>
      <c r="F59" s="9">
        <v>0</v>
      </c>
      <c r="G59" s="9">
        <v>0</v>
      </c>
      <c r="H59" s="10">
        <f>SUM(E59:G59)</f>
        <v>69854030</v>
      </c>
    </row>
    <row r="60" spans="1:8" ht="21" customHeight="1">
      <c r="A60" s="158"/>
      <c r="B60" s="170"/>
      <c r="C60" s="149"/>
      <c r="D60" s="8" t="s">
        <v>46</v>
      </c>
      <c r="E60" s="9">
        <f>SUM(E58-E59)</f>
        <v>24291115</v>
      </c>
      <c r="F60" s="9">
        <f>SUM(F58-F59)</f>
        <v>0</v>
      </c>
      <c r="G60" s="9">
        <f>SUM(G58-G59)</f>
        <v>0</v>
      </c>
      <c r="H60" s="11">
        <f>SUM(H58-H59)</f>
        <v>24291115</v>
      </c>
    </row>
    <row r="61" spans="1:8" ht="21" customHeight="1">
      <c r="A61" s="158"/>
      <c r="B61" s="170"/>
      <c r="C61" s="160" t="s">
        <v>49</v>
      </c>
      <c r="D61" s="12" t="s">
        <v>48</v>
      </c>
      <c r="E61" s="13">
        <f>SUM(E58)</f>
        <v>94145145</v>
      </c>
      <c r="F61" s="13">
        <f>SUM(F55)</f>
        <v>0</v>
      </c>
      <c r="G61" s="13">
        <v>0</v>
      </c>
      <c r="H61" s="14">
        <f>SUM(E61:G61)</f>
        <v>94145145</v>
      </c>
    </row>
    <row r="62" spans="1:8" ht="21" customHeight="1">
      <c r="A62" s="158"/>
      <c r="B62" s="170"/>
      <c r="C62" s="160"/>
      <c r="D62" s="12" t="s">
        <v>45</v>
      </c>
      <c r="E62" s="13">
        <f>SUM(E59)</f>
        <v>69854030</v>
      </c>
      <c r="F62" s="13">
        <v>0</v>
      </c>
      <c r="G62" s="13">
        <v>0</v>
      </c>
      <c r="H62" s="14">
        <f>SUM(E62:G62)</f>
        <v>69854030</v>
      </c>
    </row>
    <row r="63" spans="1:8" ht="21" customHeight="1">
      <c r="A63" s="158"/>
      <c r="B63" s="171"/>
      <c r="C63" s="160"/>
      <c r="D63" s="33" t="s">
        <v>46</v>
      </c>
      <c r="E63" s="13">
        <f>SUM(E61-E62)</f>
        <v>24291115</v>
      </c>
      <c r="F63" s="13">
        <f>SUM(F61-F62)</f>
        <v>0</v>
      </c>
      <c r="G63" s="13">
        <f>SUM(G61-G62)</f>
        <v>0</v>
      </c>
      <c r="H63" s="15">
        <f>SUM(H61-H62)</f>
        <v>24291115</v>
      </c>
    </row>
    <row r="64" spans="1:8" ht="21" customHeight="1">
      <c r="A64" s="158"/>
      <c r="B64" s="161" t="s">
        <v>49</v>
      </c>
      <c r="C64" s="161"/>
      <c r="D64" s="22" t="s">
        <v>48</v>
      </c>
      <c r="E64" s="23">
        <f t="shared" ref="E64:G65" si="4">SUM(E61,E55,E49,)</f>
        <v>1500000000</v>
      </c>
      <c r="F64" s="23">
        <f t="shared" si="4"/>
        <v>0</v>
      </c>
      <c r="G64" s="23">
        <f t="shared" si="4"/>
        <v>0</v>
      </c>
      <c r="H64" s="34">
        <f>SUM(E64:G64)</f>
        <v>1500000000</v>
      </c>
    </row>
    <row r="65" spans="1:8" ht="21" customHeight="1">
      <c r="A65" s="158"/>
      <c r="B65" s="161"/>
      <c r="C65" s="161"/>
      <c r="D65" s="22" t="s">
        <v>45</v>
      </c>
      <c r="E65" s="23">
        <f>SUM(E62,E56,E50,)</f>
        <v>1130081180</v>
      </c>
      <c r="F65" s="23">
        <f t="shared" si="4"/>
        <v>0</v>
      </c>
      <c r="G65" s="23">
        <f t="shared" si="4"/>
        <v>0</v>
      </c>
      <c r="H65" s="34">
        <f>SUM(E65:G65)</f>
        <v>1130081180</v>
      </c>
    </row>
    <row r="66" spans="1:8" ht="21" customHeight="1">
      <c r="A66" s="159"/>
      <c r="B66" s="161"/>
      <c r="C66" s="161"/>
      <c r="D66" s="35" t="s">
        <v>46</v>
      </c>
      <c r="E66" s="23">
        <f>SUM(E64-E65)</f>
        <v>369918820</v>
      </c>
      <c r="F66" s="23">
        <f>SUM(F64-F65)</f>
        <v>0</v>
      </c>
      <c r="G66" s="23">
        <f>SUM(G64-G65)</f>
        <v>0</v>
      </c>
      <c r="H66" s="24">
        <f>SUM(H64-H65)</f>
        <v>369918820</v>
      </c>
    </row>
    <row r="67" spans="1:8" ht="21" customHeight="1">
      <c r="A67" s="172" t="s">
        <v>50</v>
      </c>
      <c r="B67" s="183" t="s">
        <v>50</v>
      </c>
      <c r="C67" s="184" t="s">
        <v>51</v>
      </c>
      <c r="D67" s="36" t="s">
        <v>52</v>
      </c>
      <c r="E67" s="9">
        <v>0</v>
      </c>
      <c r="F67" s="9">
        <v>300000</v>
      </c>
      <c r="G67" s="9">
        <v>0</v>
      </c>
      <c r="H67" s="11">
        <f t="shared" ref="H67:H77" si="5">SUM(E67:G67)</f>
        <v>300000</v>
      </c>
    </row>
    <row r="68" spans="1:8" ht="21" customHeight="1">
      <c r="A68" s="173"/>
      <c r="B68" s="183"/>
      <c r="C68" s="185"/>
      <c r="D68" s="36" t="s">
        <v>53</v>
      </c>
      <c r="E68" s="9">
        <v>369918820</v>
      </c>
      <c r="F68" s="9">
        <v>842331</v>
      </c>
      <c r="G68" s="9">
        <v>0</v>
      </c>
      <c r="H68" s="11">
        <f t="shared" si="5"/>
        <v>370761151</v>
      </c>
    </row>
    <row r="69" spans="1:8" ht="21" customHeight="1">
      <c r="A69" s="173"/>
      <c r="B69" s="183"/>
      <c r="C69" s="186"/>
      <c r="D69" s="36" t="s">
        <v>54</v>
      </c>
      <c r="E69" s="9">
        <f>SUM(E67-E68)</f>
        <v>-369918820</v>
      </c>
      <c r="F69" s="9">
        <f>SUM(F67-F68)</f>
        <v>-542331</v>
      </c>
      <c r="G69" s="9">
        <f>SUM(G67-G68)</f>
        <v>0</v>
      </c>
      <c r="H69" s="11">
        <f>SUM(H67-H68)</f>
        <v>-370461151</v>
      </c>
    </row>
    <row r="70" spans="1:8" ht="21" customHeight="1">
      <c r="A70" s="173"/>
      <c r="B70" s="183"/>
      <c r="C70" s="187" t="s">
        <v>55</v>
      </c>
      <c r="D70" s="37" t="s">
        <v>52</v>
      </c>
      <c r="E70" s="13">
        <f t="shared" ref="E70:G71" si="6">SUM(E67)</f>
        <v>0</v>
      </c>
      <c r="F70" s="13">
        <f t="shared" si="6"/>
        <v>300000</v>
      </c>
      <c r="G70" s="13">
        <f t="shared" si="6"/>
        <v>0</v>
      </c>
      <c r="H70" s="15">
        <f t="shared" si="5"/>
        <v>300000</v>
      </c>
    </row>
    <row r="71" spans="1:8" ht="21" customHeight="1">
      <c r="A71" s="173"/>
      <c r="B71" s="183"/>
      <c r="C71" s="188"/>
      <c r="D71" s="37" t="s">
        <v>53</v>
      </c>
      <c r="E71" s="13">
        <f t="shared" si="6"/>
        <v>369918820</v>
      </c>
      <c r="F71" s="13">
        <f t="shared" si="6"/>
        <v>842331</v>
      </c>
      <c r="G71" s="13">
        <f t="shared" si="6"/>
        <v>0</v>
      </c>
      <c r="H71" s="15">
        <f t="shared" si="5"/>
        <v>370761151</v>
      </c>
    </row>
    <row r="72" spans="1:8" ht="21" customHeight="1">
      <c r="A72" s="173"/>
      <c r="B72" s="183"/>
      <c r="C72" s="189"/>
      <c r="D72" s="37" t="s">
        <v>54</v>
      </c>
      <c r="E72" s="13">
        <f>SUM(E70-E71)</f>
        <v>-369918820</v>
      </c>
      <c r="F72" s="13">
        <f>SUM(F70-F71)</f>
        <v>-542331</v>
      </c>
      <c r="G72" s="13">
        <f>SUM(G70-G71)</f>
        <v>0</v>
      </c>
      <c r="H72" s="15">
        <f>SUM(H70-H71)</f>
        <v>-370461151</v>
      </c>
    </row>
    <row r="73" spans="1:8" ht="21" customHeight="1">
      <c r="A73" s="173"/>
      <c r="B73" s="163" t="s">
        <v>56</v>
      </c>
      <c r="C73" s="164"/>
      <c r="D73" s="38" t="s">
        <v>52</v>
      </c>
      <c r="E73" s="23">
        <f t="shared" ref="E73:G74" si="7">SUM(E70)</f>
        <v>0</v>
      </c>
      <c r="F73" s="23">
        <f t="shared" si="7"/>
        <v>300000</v>
      </c>
      <c r="G73" s="23">
        <f t="shared" si="7"/>
        <v>0</v>
      </c>
      <c r="H73" s="24">
        <f t="shared" si="5"/>
        <v>300000</v>
      </c>
    </row>
    <row r="74" spans="1:8" ht="21" customHeight="1">
      <c r="A74" s="173"/>
      <c r="B74" s="163"/>
      <c r="C74" s="165"/>
      <c r="D74" s="38" t="s">
        <v>53</v>
      </c>
      <c r="E74" s="23">
        <f t="shared" si="7"/>
        <v>369918820</v>
      </c>
      <c r="F74" s="23">
        <f t="shared" si="7"/>
        <v>842331</v>
      </c>
      <c r="G74" s="23">
        <f t="shared" si="7"/>
        <v>0</v>
      </c>
      <c r="H74" s="24">
        <f t="shared" si="5"/>
        <v>370761151</v>
      </c>
    </row>
    <row r="75" spans="1:8" s="42" customFormat="1" ht="21" customHeight="1" thickBot="1">
      <c r="A75" s="174"/>
      <c r="B75" s="166"/>
      <c r="C75" s="167"/>
      <c r="D75" s="39" t="s">
        <v>54</v>
      </c>
      <c r="E75" s="40">
        <f>SUM(E73-E74)</f>
        <v>-369918820</v>
      </c>
      <c r="F75" s="40">
        <f>SUM(F73-F74)</f>
        <v>-542331</v>
      </c>
      <c r="G75" s="40">
        <f>SUM(G73-G74)</f>
        <v>0</v>
      </c>
      <c r="H75" s="41">
        <f>SUM(H73-H74)</f>
        <v>-370461151</v>
      </c>
    </row>
    <row r="76" spans="1:8" ht="21" customHeight="1" thickTop="1">
      <c r="A76" s="151" t="s">
        <v>57</v>
      </c>
      <c r="B76" s="152"/>
      <c r="C76" s="152"/>
      <c r="D76" s="19" t="s">
        <v>48</v>
      </c>
      <c r="E76" s="20">
        <f t="shared" ref="E76:G77" si="8">SUM(E73,E64)</f>
        <v>1500000000</v>
      </c>
      <c r="F76" s="20">
        <f t="shared" si="8"/>
        <v>300000</v>
      </c>
      <c r="G76" s="20">
        <f t="shared" si="8"/>
        <v>0</v>
      </c>
      <c r="H76" s="43">
        <f t="shared" si="5"/>
        <v>1500300000</v>
      </c>
    </row>
    <row r="77" spans="1:8" ht="21" customHeight="1">
      <c r="A77" s="153"/>
      <c r="B77" s="154"/>
      <c r="C77" s="154"/>
      <c r="D77" s="22" t="s">
        <v>45</v>
      </c>
      <c r="E77" s="20">
        <f t="shared" si="8"/>
        <v>1500000000</v>
      </c>
      <c r="F77" s="20">
        <f t="shared" si="8"/>
        <v>842331</v>
      </c>
      <c r="G77" s="20">
        <f t="shared" si="8"/>
        <v>0</v>
      </c>
      <c r="H77" s="34">
        <f t="shared" si="5"/>
        <v>1500842331</v>
      </c>
    </row>
    <row r="78" spans="1:8" ht="21" customHeight="1" thickBot="1">
      <c r="A78" s="155"/>
      <c r="B78" s="156"/>
      <c r="C78" s="156"/>
      <c r="D78" s="25" t="s">
        <v>46</v>
      </c>
      <c r="E78" s="26">
        <f>SUM(E76-E77)</f>
        <v>0</v>
      </c>
      <c r="F78" s="26">
        <f>SUM(F76-F77)</f>
        <v>-542331</v>
      </c>
      <c r="G78" s="26">
        <f>SUM(G76-G77)</f>
        <v>0</v>
      </c>
      <c r="H78" s="27">
        <f>SUM(H76-H77)</f>
        <v>-542331</v>
      </c>
    </row>
    <row r="80" spans="1:8">
      <c r="H80" s="30"/>
    </row>
    <row r="81" spans="5:5">
      <c r="E81" s="30">
        <f>SUM(E38-E77)</f>
        <v>0</v>
      </c>
    </row>
  </sheetData>
  <mergeCells count="57">
    <mergeCell ref="L47:M47"/>
    <mergeCell ref="N46:O46"/>
    <mergeCell ref="N47:O47"/>
    <mergeCell ref="L46:M46"/>
    <mergeCell ref="B46:B63"/>
    <mergeCell ref="C46:C48"/>
    <mergeCell ref="C52:C54"/>
    <mergeCell ref="C55:C57"/>
    <mergeCell ref="E44:E45"/>
    <mergeCell ref="C44:C45"/>
    <mergeCell ref="A67:A75"/>
    <mergeCell ref="B31:B33"/>
    <mergeCell ref="A37:C39"/>
    <mergeCell ref="B34:C36"/>
    <mergeCell ref="C31:C33"/>
    <mergeCell ref="B67:B72"/>
    <mergeCell ref="C67:C69"/>
    <mergeCell ref="C70:C72"/>
    <mergeCell ref="C5:C6"/>
    <mergeCell ref="C13:C15"/>
    <mergeCell ref="D44:D45"/>
    <mergeCell ref="C7:C9"/>
    <mergeCell ref="B25:B27"/>
    <mergeCell ref="C25:C27"/>
    <mergeCell ref="C19:C21"/>
    <mergeCell ref="B22:C24"/>
    <mergeCell ref="B19:B21"/>
    <mergeCell ref="A76:C78"/>
    <mergeCell ref="A46:A66"/>
    <mergeCell ref="C49:C51"/>
    <mergeCell ref="C61:C63"/>
    <mergeCell ref="B64:C66"/>
    <mergeCell ref="A7:A18"/>
    <mergeCell ref="C10:C12"/>
    <mergeCell ref="B73:C75"/>
    <mergeCell ref="C58:C60"/>
    <mergeCell ref="A25:A36"/>
    <mergeCell ref="F44:F45"/>
    <mergeCell ref="A2:H2"/>
    <mergeCell ref="A4:H4"/>
    <mergeCell ref="E5:E6"/>
    <mergeCell ref="F5:F6"/>
    <mergeCell ref="A5:A6"/>
    <mergeCell ref="B16:C18"/>
    <mergeCell ref="B7:B15"/>
    <mergeCell ref="B28:B30"/>
    <mergeCell ref="C28:C30"/>
    <mergeCell ref="A19:A24"/>
    <mergeCell ref="A44:A45"/>
    <mergeCell ref="H5:H6"/>
    <mergeCell ref="G5:G6"/>
    <mergeCell ref="D5:D6"/>
    <mergeCell ref="G44:G45"/>
    <mergeCell ref="B44:B45"/>
    <mergeCell ref="A43:H43"/>
    <mergeCell ref="B5:B6"/>
    <mergeCell ref="H44:H45"/>
  </mergeCells>
  <phoneticPr fontId="2" type="noConversion"/>
  <pageMargins left="0.7" right="0.7" top="0.75" bottom="0.75" header="0.3" footer="0.3"/>
  <pageSetup paperSize="9" scale="8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5"/>
  <sheetViews>
    <sheetView topLeftCell="A61" workbookViewId="0">
      <selection activeCell="P58" sqref="P58"/>
    </sheetView>
  </sheetViews>
  <sheetFormatPr defaultRowHeight="17.25"/>
  <cols>
    <col min="1" max="3" width="7.21875" style="120" customWidth="1"/>
    <col min="4" max="4" width="12.21875" style="120" customWidth="1"/>
    <col min="5" max="5" width="11.5546875" style="121" customWidth="1"/>
    <col min="6" max="6" width="43.33203125" style="44" customWidth="1"/>
    <col min="7" max="7" width="8.33203125" style="44" customWidth="1"/>
    <col min="8" max="8" width="15.109375" style="44" bestFit="1" customWidth="1"/>
    <col min="9" max="9" width="15.44140625" style="45" hidden="1" customWidth="1"/>
    <col min="10" max="10" width="15.44140625" style="44" hidden="1" customWidth="1"/>
    <col min="11" max="11" width="17.6640625" style="46" hidden="1" customWidth="1"/>
    <col min="12" max="12" width="15.109375" style="44" hidden="1" customWidth="1"/>
    <col min="13" max="15" width="8.88671875" style="44" customWidth="1"/>
    <col min="16" max="16384" width="8.88671875" style="44"/>
  </cols>
  <sheetData>
    <row r="2" spans="1:10" ht="21" thickBot="1">
      <c r="A2" s="226" t="s">
        <v>58</v>
      </c>
      <c r="B2" s="226"/>
      <c r="C2" s="226"/>
      <c r="D2" s="226"/>
      <c r="E2" s="226"/>
      <c r="F2" s="226"/>
      <c r="G2" s="226"/>
    </row>
    <row r="3" spans="1:10" ht="33.75" customHeight="1">
      <c r="A3" s="218" t="s">
        <v>0</v>
      </c>
      <c r="B3" s="237" t="s">
        <v>1</v>
      </c>
      <c r="C3" s="237" t="s">
        <v>2</v>
      </c>
      <c r="D3" s="243" t="s">
        <v>59</v>
      </c>
      <c r="E3" s="244"/>
      <c r="F3" s="237" t="s">
        <v>10</v>
      </c>
      <c r="G3" s="260" t="s">
        <v>60</v>
      </c>
    </row>
    <row r="4" spans="1:10" ht="33.75" customHeight="1">
      <c r="A4" s="219"/>
      <c r="B4" s="238"/>
      <c r="C4" s="238"/>
      <c r="D4" s="245"/>
      <c r="E4" s="246"/>
      <c r="F4" s="238"/>
      <c r="G4" s="261"/>
    </row>
    <row r="5" spans="1:10" ht="33.75" customHeight="1">
      <c r="A5" s="239" t="s">
        <v>61</v>
      </c>
      <c r="B5" s="242" t="s">
        <v>3</v>
      </c>
      <c r="C5" s="242" t="s">
        <v>28</v>
      </c>
      <c r="D5" s="213">
        <v>1350000000</v>
      </c>
      <c r="E5" s="214"/>
      <c r="F5" s="47" t="s">
        <v>62</v>
      </c>
      <c r="G5" s="247"/>
      <c r="J5" s="48"/>
    </row>
    <row r="6" spans="1:10" ht="33.75" customHeight="1">
      <c r="A6" s="240"/>
      <c r="B6" s="242"/>
      <c r="C6" s="242"/>
      <c r="D6" s="215"/>
      <c r="E6" s="216"/>
      <c r="F6" s="49"/>
      <c r="G6" s="247"/>
      <c r="J6" s="48"/>
    </row>
    <row r="7" spans="1:10" ht="33.75" customHeight="1">
      <c r="A7" s="240"/>
      <c r="B7" s="242"/>
      <c r="C7" s="242" t="s">
        <v>32</v>
      </c>
      <c r="D7" s="213">
        <v>105000000</v>
      </c>
      <c r="E7" s="214"/>
      <c r="F7" s="47" t="s">
        <v>63</v>
      </c>
      <c r="G7" s="262"/>
      <c r="J7" s="48"/>
    </row>
    <row r="8" spans="1:10" ht="33.75" customHeight="1">
      <c r="A8" s="240"/>
      <c r="B8" s="242"/>
      <c r="C8" s="242"/>
      <c r="D8" s="215"/>
      <c r="E8" s="216"/>
      <c r="F8" s="49"/>
      <c r="G8" s="263"/>
      <c r="J8" s="48"/>
    </row>
    <row r="9" spans="1:10" ht="33.75" customHeight="1">
      <c r="A9" s="240"/>
      <c r="B9" s="242"/>
      <c r="C9" s="242" t="s">
        <v>33</v>
      </c>
      <c r="D9" s="213">
        <v>45000000</v>
      </c>
      <c r="E9" s="214"/>
      <c r="F9" s="47" t="s">
        <v>64</v>
      </c>
      <c r="G9" s="247"/>
      <c r="J9" s="48"/>
    </row>
    <row r="10" spans="1:10" ht="33.75" customHeight="1">
      <c r="A10" s="241"/>
      <c r="B10" s="242"/>
      <c r="C10" s="242"/>
      <c r="D10" s="215"/>
      <c r="E10" s="216"/>
      <c r="F10" s="49"/>
      <c r="G10" s="247"/>
    </row>
    <row r="11" spans="1:10" ht="33.75" customHeight="1">
      <c r="A11" s="234" t="s">
        <v>8</v>
      </c>
      <c r="B11" s="235"/>
      <c r="C11" s="236"/>
      <c r="D11" s="256">
        <f>SUM(D5:E10)</f>
        <v>1500000000</v>
      </c>
      <c r="E11" s="257"/>
      <c r="F11" s="50" t="s">
        <v>65</v>
      </c>
      <c r="G11" s="51"/>
    </row>
    <row r="12" spans="1:10" ht="33.75" customHeight="1">
      <c r="A12" s="52" t="s">
        <v>35</v>
      </c>
      <c r="B12" s="8" t="s">
        <v>35</v>
      </c>
      <c r="C12" s="53" t="s">
        <v>36</v>
      </c>
      <c r="D12" s="203">
        <v>0</v>
      </c>
      <c r="E12" s="204"/>
      <c r="F12" s="54" t="s">
        <v>66</v>
      </c>
      <c r="G12" s="55"/>
    </row>
    <row r="13" spans="1:10" ht="33.75" customHeight="1">
      <c r="A13" s="205" t="s">
        <v>8</v>
      </c>
      <c r="B13" s="206"/>
      <c r="C13" s="206"/>
      <c r="D13" s="207">
        <f>SUM(D12)</f>
        <v>0</v>
      </c>
      <c r="E13" s="208"/>
      <c r="F13" s="56" t="s">
        <v>9</v>
      </c>
      <c r="G13" s="57"/>
    </row>
    <row r="14" spans="1:10" ht="45.75" customHeight="1">
      <c r="A14" s="209" t="s">
        <v>67</v>
      </c>
      <c r="B14" s="211" t="s">
        <v>4</v>
      </c>
      <c r="C14" s="58" t="s">
        <v>68</v>
      </c>
      <c r="D14" s="229">
        <v>0</v>
      </c>
      <c r="E14" s="230"/>
      <c r="F14" s="59" t="s">
        <v>69</v>
      </c>
      <c r="G14" s="60"/>
    </row>
    <row r="15" spans="1:10" ht="45.75" customHeight="1">
      <c r="A15" s="209"/>
      <c r="B15" s="211"/>
      <c r="C15" s="61" t="s">
        <v>39</v>
      </c>
      <c r="D15" s="202">
        <v>472331</v>
      </c>
      <c r="E15" s="202"/>
      <c r="F15" s="62" t="s">
        <v>70</v>
      </c>
      <c r="G15" s="63"/>
    </row>
    <row r="16" spans="1:10" ht="45.75" customHeight="1">
      <c r="A16" s="210"/>
      <c r="B16" s="212"/>
      <c r="C16" s="64" t="s">
        <v>71</v>
      </c>
      <c r="D16" s="202">
        <v>370000</v>
      </c>
      <c r="E16" s="202"/>
      <c r="F16" s="62" t="s">
        <v>72</v>
      </c>
      <c r="G16" s="63"/>
    </row>
    <row r="17" spans="1:7" ht="33.75" customHeight="1" thickBot="1">
      <c r="A17" s="224" t="s">
        <v>8</v>
      </c>
      <c r="B17" s="225"/>
      <c r="C17" s="225"/>
      <c r="D17" s="258">
        <f>SUM(D14:E16)</f>
        <v>842331</v>
      </c>
      <c r="E17" s="259"/>
      <c r="F17" s="65" t="s">
        <v>9</v>
      </c>
      <c r="G17" s="66"/>
    </row>
    <row r="18" spans="1:7" ht="33.75" customHeight="1" thickBot="1">
      <c r="A18" s="252" t="s">
        <v>7</v>
      </c>
      <c r="B18" s="253"/>
      <c r="C18" s="253"/>
      <c r="D18" s="220">
        <f>SUM(D17,D11,D13)</f>
        <v>1500842331</v>
      </c>
      <c r="E18" s="221"/>
      <c r="F18" s="67" t="s">
        <v>9</v>
      </c>
      <c r="G18" s="68"/>
    </row>
    <row r="19" spans="1:7" ht="22.5" customHeight="1">
      <c r="A19" s="69"/>
      <c r="B19" s="69"/>
      <c r="C19" s="69"/>
      <c r="D19" s="69"/>
      <c r="E19" s="70"/>
      <c r="F19" s="71"/>
      <c r="G19" s="71"/>
    </row>
    <row r="20" spans="1:7" ht="22.5" customHeight="1">
      <c r="A20" s="69"/>
      <c r="B20" s="69"/>
      <c r="C20" s="69"/>
      <c r="D20" s="69"/>
      <c r="E20" s="70"/>
      <c r="F20" s="71"/>
      <c r="G20" s="71"/>
    </row>
    <row r="21" spans="1:7" ht="22.5" customHeight="1">
      <c r="A21" s="69"/>
      <c r="B21" s="69"/>
      <c r="C21" s="69"/>
      <c r="D21" s="69"/>
      <c r="E21" s="70"/>
      <c r="F21" s="71"/>
      <c r="G21" s="71"/>
    </row>
    <row r="22" spans="1:7" ht="22.5" customHeight="1">
      <c r="A22" s="69"/>
      <c r="B22" s="69"/>
      <c r="C22" s="69"/>
      <c r="D22" s="69"/>
      <c r="E22" s="70"/>
      <c r="F22" s="71"/>
      <c r="G22" s="71"/>
    </row>
    <row r="23" spans="1:7" ht="22.5" customHeight="1">
      <c r="A23" s="69"/>
      <c r="B23" s="69"/>
      <c r="C23" s="69"/>
      <c r="D23" s="69"/>
      <c r="E23" s="70"/>
      <c r="F23" s="71"/>
      <c r="G23" s="71"/>
    </row>
    <row r="24" spans="1:7" ht="22.5" customHeight="1">
      <c r="A24" s="69"/>
      <c r="B24" s="69"/>
      <c r="C24" s="69"/>
      <c r="D24" s="69"/>
      <c r="E24" s="70"/>
      <c r="F24" s="71"/>
      <c r="G24" s="71"/>
    </row>
    <row r="25" spans="1:7" ht="22.5" customHeight="1">
      <c r="A25" s="69"/>
      <c r="B25" s="69"/>
      <c r="C25" s="69"/>
      <c r="D25" s="69"/>
      <c r="E25" s="70"/>
      <c r="F25" s="71"/>
      <c r="G25" s="71"/>
    </row>
    <row r="26" spans="1:7" ht="22.5" customHeight="1">
      <c r="A26" s="69"/>
      <c r="B26" s="69"/>
      <c r="C26" s="69"/>
      <c r="D26" s="69"/>
      <c r="E26" s="70"/>
      <c r="F26" s="71"/>
      <c r="G26" s="71"/>
    </row>
    <row r="27" spans="1:7" ht="22.5" customHeight="1">
      <c r="A27" s="69"/>
      <c r="B27" s="69"/>
      <c r="C27" s="69"/>
      <c r="D27" s="69"/>
      <c r="E27" s="70"/>
      <c r="F27" s="71"/>
      <c r="G27" s="71"/>
    </row>
    <row r="28" spans="1:7" ht="22.5" customHeight="1">
      <c r="A28" s="69"/>
      <c r="B28" s="69"/>
      <c r="C28" s="69"/>
      <c r="D28" s="69"/>
      <c r="E28" s="70"/>
      <c r="F28" s="71"/>
      <c r="G28" s="71"/>
    </row>
    <row r="29" spans="1:7" ht="22.5" customHeight="1">
      <c r="A29" s="69"/>
      <c r="B29" s="69"/>
      <c r="C29" s="69"/>
      <c r="D29" s="69"/>
      <c r="E29" s="70"/>
      <c r="F29" s="71"/>
      <c r="G29" s="71"/>
    </row>
    <row r="30" spans="1:7" ht="22.5" customHeight="1">
      <c r="A30" s="69"/>
      <c r="B30" s="69"/>
      <c r="C30" s="69"/>
      <c r="D30" s="69"/>
      <c r="E30" s="70"/>
      <c r="F30" s="71"/>
      <c r="G30" s="71"/>
    </row>
    <row r="31" spans="1:7" ht="22.5" customHeight="1">
      <c r="A31" s="69"/>
      <c r="B31" s="69"/>
      <c r="C31" s="69"/>
      <c r="D31" s="69"/>
      <c r="E31" s="70"/>
      <c r="F31" s="71"/>
      <c r="G31" s="71"/>
    </row>
    <row r="32" spans="1:7" ht="22.5" customHeight="1">
      <c r="A32" s="69"/>
      <c r="B32" s="69"/>
      <c r="C32" s="69"/>
      <c r="D32" s="69"/>
      <c r="E32" s="70"/>
      <c r="F32" s="71"/>
      <c r="G32" s="71"/>
    </row>
    <row r="33" spans="1:11" ht="13.5" customHeight="1">
      <c r="A33" s="69"/>
      <c r="B33" s="69"/>
      <c r="C33" s="69"/>
      <c r="D33" s="69"/>
      <c r="E33" s="70"/>
      <c r="F33" s="71"/>
      <c r="G33" s="71"/>
    </row>
    <row r="34" spans="1:11" ht="30" customHeight="1" thickBot="1">
      <c r="A34" s="226" t="s">
        <v>73</v>
      </c>
      <c r="B34" s="226"/>
      <c r="C34" s="226"/>
      <c r="D34" s="226"/>
      <c r="E34" s="226"/>
      <c r="F34" s="226"/>
      <c r="G34" s="226"/>
    </row>
    <row r="35" spans="1:11" ht="16.5" customHeight="1">
      <c r="A35" s="254" t="s">
        <v>74</v>
      </c>
      <c r="B35" s="227" t="s">
        <v>1</v>
      </c>
      <c r="C35" s="227" t="s">
        <v>2</v>
      </c>
      <c r="D35" s="222" t="s">
        <v>75</v>
      </c>
      <c r="E35" s="248" t="s">
        <v>59</v>
      </c>
      <c r="F35" s="227" t="s">
        <v>11</v>
      </c>
      <c r="G35" s="231" t="s">
        <v>6</v>
      </c>
    </row>
    <row r="36" spans="1:11" ht="16.5" customHeight="1">
      <c r="A36" s="255"/>
      <c r="B36" s="228"/>
      <c r="C36" s="228"/>
      <c r="D36" s="223"/>
      <c r="E36" s="249"/>
      <c r="F36" s="228"/>
      <c r="G36" s="232"/>
      <c r="J36" s="48"/>
    </row>
    <row r="37" spans="1:11" ht="21" customHeight="1">
      <c r="A37" s="196" t="s">
        <v>76</v>
      </c>
      <c r="B37" s="233" t="s">
        <v>76</v>
      </c>
      <c r="C37" s="250" t="s">
        <v>77</v>
      </c>
      <c r="D37" s="72" t="s">
        <v>78</v>
      </c>
      <c r="E37" s="73">
        <v>120719840</v>
      </c>
      <c r="F37" s="74" t="s">
        <v>79</v>
      </c>
      <c r="G37" s="75"/>
      <c r="I37" s="73">
        <v>120719840</v>
      </c>
      <c r="J37" s="76">
        <f>ROUNDDOWN(SUM(I37)/7,-1)</f>
        <v>17245690</v>
      </c>
      <c r="K37" s="77">
        <f>SUM(J37)*7</f>
        <v>120719830</v>
      </c>
    </row>
    <row r="38" spans="1:11" ht="21" customHeight="1">
      <c r="A38" s="196"/>
      <c r="B38" s="233"/>
      <c r="C38" s="251"/>
      <c r="D38" s="78" t="s">
        <v>80</v>
      </c>
      <c r="E38" s="79">
        <v>3215593</v>
      </c>
      <c r="F38" s="80" t="s">
        <v>81</v>
      </c>
      <c r="G38" s="81"/>
      <c r="I38" s="79">
        <v>3215593</v>
      </c>
      <c r="J38" s="76">
        <f>ROUNDDOWN(SUM(I38)/7,-1)</f>
        <v>459370</v>
      </c>
      <c r="K38" s="77">
        <f>SUM(J38)*7</f>
        <v>3215590</v>
      </c>
    </row>
    <row r="39" spans="1:11" ht="21" customHeight="1">
      <c r="A39" s="196"/>
      <c r="B39" s="233"/>
      <c r="C39" s="251"/>
      <c r="D39" s="74" t="s">
        <v>82</v>
      </c>
      <c r="E39" s="73">
        <v>164021640</v>
      </c>
      <c r="F39" s="74" t="s">
        <v>83</v>
      </c>
      <c r="G39" s="75"/>
      <c r="I39" s="82">
        <v>164021640</v>
      </c>
      <c r="J39" s="76">
        <f>ROUNDDOWN(SUM(I39)/12,-1)</f>
        <v>13668470</v>
      </c>
      <c r="K39" s="77">
        <f>SUM(J39)*12</f>
        <v>164021640</v>
      </c>
    </row>
    <row r="40" spans="1:11" ht="21" customHeight="1">
      <c r="A40" s="196"/>
      <c r="B40" s="233"/>
      <c r="C40" s="251"/>
      <c r="D40" s="83" t="s">
        <v>84</v>
      </c>
      <c r="E40" s="82">
        <v>12341867</v>
      </c>
      <c r="F40" s="84" t="s">
        <v>85</v>
      </c>
      <c r="G40" s="85"/>
      <c r="I40" s="82">
        <v>12341867</v>
      </c>
      <c r="J40" s="76">
        <f>ROUNDDOWN(SUM(I40)/12,-1)</f>
        <v>1028480</v>
      </c>
      <c r="K40" s="77">
        <f>SUM(J40)*12</f>
        <v>12341760</v>
      </c>
    </row>
    <row r="41" spans="1:11" ht="21" customHeight="1">
      <c r="A41" s="196"/>
      <c r="B41" s="233"/>
      <c r="C41" s="251"/>
      <c r="D41" s="74" t="s">
        <v>86</v>
      </c>
      <c r="E41" s="73">
        <v>95756410</v>
      </c>
      <c r="F41" s="74" t="s">
        <v>87</v>
      </c>
      <c r="G41" s="75"/>
      <c r="I41" s="73">
        <v>95756410</v>
      </c>
      <c r="J41" s="76">
        <f>ROUNDDOWN(SUM(I41)/12,-1)</f>
        <v>7979700</v>
      </c>
      <c r="K41" s="77">
        <f>SUM(J41)*12</f>
        <v>95756400</v>
      </c>
    </row>
    <row r="42" spans="1:11" ht="21" customHeight="1">
      <c r="A42" s="196"/>
      <c r="B42" s="233"/>
      <c r="C42" s="251"/>
      <c r="D42" s="80" t="s">
        <v>88</v>
      </c>
      <c r="E42" s="79">
        <v>2666692</v>
      </c>
      <c r="F42" s="80" t="s">
        <v>89</v>
      </c>
      <c r="G42" s="81"/>
      <c r="I42" s="79">
        <v>2666692</v>
      </c>
      <c r="J42" s="76">
        <f>ROUNDDOWN(SUM(I42)/12,-1)</f>
        <v>222220</v>
      </c>
      <c r="K42" s="77">
        <f>SUM(J42)*12</f>
        <v>2666640</v>
      </c>
    </row>
    <row r="43" spans="1:11" ht="21" customHeight="1">
      <c r="A43" s="196"/>
      <c r="B43" s="233"/>
      <c r="C43" s="251"/>
      <c r="D43" s="74" t="s">
        <v>90</v>
      </c>
      <c r="E43" s="73">
        <v>20020940</v>
      </c>
      <c r="F43" s="74" t="s">
        <v>91</v>
      </c>
      <c r="G43" s="75"/>
      <c r="I43" s="73">
        <v>20020940</v>
      </c>
      <c r="J43" s="76">
        <f>ROUNDDOWN(SUM(I43)/7,-1)</f>
        <v>2860130</v>
      </c>
      <c r="K43" s="77">
        <f>SUM(J43)*7</f>
        <v>20020910</v>
      </c>
    </row>
    <row r="44" spans="1:11" ht="21" customHeight="1">
      <c r="A44" s="196"/>
      <c r="B44" s="233"/>
      <c r="C44" s="251"/>
      <c r="D44" s="80" t="s">
        <v>92</v>
      </c>
      <c r="E44" s="79">
        <v>13690250</v>
      </c>
      <c r="F44" s="80" t="s">
        <v>93</v>
      </c>
      <c r="G44" s="81"/>
      <c r="I44" s="79">
        <v>13690250</v>
      </c>
      <c r="J44" s="76">
        <f>ROUNDDOWN(SUM(I44)/7,-1)</f>
        <v>1955750</v>
      </c>
      <c r="K44" s="77">
        <f>SUM(J44)*7</f>
        <v>13690250</v>
      </c>
    </row>
    <row r="45" spans="1:11" ht="21" customHeight="1">
      <c r="A45" s="196"/>
      <c r="B45" s="233"/>
      <c r="C45" s="251"/>
      <c r="D45" s="74" t="s">
        <v>94</v>
      </c>
      <c r="E45" s="73">
        <v>27110730</v>
      </c>
      <c r="F45" s="74" t="s">
        <v>95</v>
      </c>
      <c r="G45" s="75"/>
      <c r="I45" s="73">
        <v>27110730</v>
      </c>
      <c r="J45" s="76">
        <f>ROUNDDOWN(SUM(I45)/12,-1)</f>
        <v>2259220</v>
      </c>
      <c r="K45" s="77">
        <f>SUM(J45)*12</f>
        <v>27110640</v>
      </c>
    </row>
    <row r="46" spans="1:11" ht="21" customHeight="1">
      <c r="A46" s="196"/>
      <c r="B46" s="233"/>
      <c r="C46" s="251"/>
      <c r="D46" s="80" t="s">
        <v>96</v>
      </c>
      <c r="E46" s="79">
        <v>26087771</v>
      </c>
      <c r="F46" s="80" t="s">
        <v>97</v>
      </c>
      <c r="G46" s="81"/>
      <c r="I46" s="79">
        <v>26087771</v>
      </c>
      <c r="J46" s="76">
        <f>ROUNDDOWN(SUM(I46)/12,-1)</f>
        <v>2173980</v>
      </c>
      <c r="K46" s="77">
        <f>SUM(J46)*12</f>
        <v>26087760</v>
      </c>
    </row>
    <row r="47" spans="1:11" ht="27" customHeight="1">
      <c r="A47" s="196"/>
      <c r="B47" s="233"/>
      <c r="C47" s="251"/>
      <c r="D47" s="86" t="s">
        <v>98</v>
      </c>
      <c r="E47" s="87">
        <v>100845000</v>
      </c>
      <c r="F47" s="88" t="s">
        <v>99</v>
      </c>
      <c r="G47" s="89"/>
      <c r="I47" s="87">
        <v>100845000</v>
      </c>
      <c r="J47" s="48">
        <f>ROUNDDOWN(SUM(I47)/12,-1)</f>
        <v>8403750</v>
      </c>
      <c r="K47" s="77">
        <f>SUM(J47)*12</f>
        <v>100845000</v>
      </c>
    </row>
    <row r="48" spans="1:11" ht="21" customHeight="1">
      <c r="A48" s="196"/>
      <c r="B48" s="233"/>
      <c r="C48" s="217" t="s">
        <v>100</v>
      </c>
      <c r="D48" s="217"/>
      <c r="E48" s="90">
        <f>SUM(E37:E47)</f>
        <v>586476733</v>
      </c>
      <c r="F48" s="91"/>
      <c r="G48" s="92"/>
      <c r="H48" s="48"/>
      <c r="J48" s="48"/>
      <c r="K48" s="93"/>
    </row>
    <row r="49" spans="1:11" ht="21.75" customHeight="1">
      <c r="A49" s="196"/>
      <c r="B49" s="233"/>
      <c r="C49" s="250" t="s">
        <v>101</v>
      </c>
      <c r="D49" s="74" t="s">
        <v>102</v>
      </c>
      <c r="E49" s="73">
        <v>3187010</v>
      </c>
      <c r="F49" s="74" t="s">
        <v>103</v>
      </c>
      <c r="G49" s="75"/>
      <c r="I49" s="73">
        <v>3187010</v>
      </c>
      <c r="J49" s="76">
        <f>ROUNDDOWN(SUM(I49)/2,-1)</f>
        <v>1593500</v>
      </c>
      <c r="K49" s="77">
        <f>SUM(J49)*2</f>
        <v>3187000</v>
      </c>
    </row>
    <row r="50" spans="1:11" ht="21.75" customHeight="1">
      <c r="A50" s="196"/>
      <c r="B50" s="233"/>
      <c r="C50" s="251"/>
      <c r="D50" s="80" t="s">
        <v>104</v>
      </c>
      <c r="E50" s="79">
        <v>300000</v>
      </c>
      <c r="F50" s="80" t="s">
        <v>105</v>
      </c>
      <c r="G50" s="81"/>
      <c r="I50" s="79">
        <v>300000</v>
      </c>
      <c r="J50" s="76">
        <f>ROUNDDOWN(SUM(I50)/2,-1)</f>
        <v>150000</v>
      </c>
      <c r="K50" s="77">
        <f>SUM(J50)*2</f>
        <v>300000</v>
      </c>
    </row>
    <row r="51" spans="1:11" ht="21.75" customHeight="1">
      <c r="A51" s="196"/>
      <c r="B51" s="233"/>
      <c r="C51" s="251"/>
      <c r="D51" s="74" t="s">
        <v>106</v>
      </c>
      <c r="E51" s="73">
        <v>167810180</v>
      </c>
      <c r="F51" s="74" t="s">
        <v>107</v>
      </c>
      <c r="G51" s="75"/>
      <c r="I51" s="73">
        <v>167810180</v>
      </c>
      <c r="J51" s="76">
        <f t="shared" ref="J51:J56" si="0">ROUNDDOWN(SUM(I51)/12,-1)</f>
        <v>13984180</v>
      </c>
      <c r="K51" s="77">
        <f>SUM(J51)*12</f>
        <v>167810160</v>
      </c>
    </row>
    <row r="52" spans="1:11" ht="21.75" customHeight="1">
      <c r="A52" s="196"/>
      <c r="B52" s="233"/>
      <c r="C52" s="251"/>
      <c r="D52" s="80" t="s">
        <v>108</v>
      </c>
      <c r="E52" s="79">
        <v>10362525</v>
      </c>
      <c r="F52" s="80" t="s">
        <v>109</v>
      </c>
      <c r="G52" s="81"/>
      <c r="I52" s="79">
        <v>10362525</v>
      </c>
      <c r="J52" s="76">
        <f t="shared" si="0"/>
        <v>863540</v>
      </c>
      <c r="K52" s="77">
        <f>SUM(J52)*12</f>
        <v>10362480</v>
      </c>
    </row>
    <row r="53" spans="1:11" ht="21.75" customHeight="1">
      <c r="A53" s="196"/>
      <c r="B53" s="233"/>
      <c r="C53" s="251"/>
      <c r="D53" s="94" t="s">
        <v>110</v>
      </c>
      <c r="E53" s="73">
        <v>47258310</v>
      </c>
      <c r="F53" s="74" t="s">
        <v>111</v>
      </c>
      <c r="G53" s="75"/>
      <c r="I53" s="73">
        <v>47258310</v>
      </c>
      <c r="J53" s="76">
        <f t="shared" si="0"/>
        <v>3938190</v>
      </c>
      <c r="K53" s="77">
        <f t="shared" ref="K53:K64" si="1">SUM(J53)*12</f>
        <v>47258280</v>
      </c>
    </row>
    <row r="54" spans="1:11" ht="21.75" customHeight="1">
      <c r="A54" s="196"/>
      <c r="B54" s="233"/>
      <c r="C54" s="251"/>
      <c r="D54" s="95" t="s">
        <v>112</v>
      </c>
      <c r="E54" s="96">
        <v>7280435</v>
      </c>
      <c r="F54" s="97" t="s">
        <v>113</v>
      </c>
      <c r="G54" s="81"/>
      <c r="I54" s="98">
        <v>7280435</v>
      </c>
      <c r="J54" s="76">
        <f t="shared" si="0"/>
        <v>606700</v>
      </c>
      <c r="K54" s="77">
        <f t="shared" si="1"/>
        <v>7280400</v>
      </c>
    </row>
    <row r="55" spans="1:11" ht="21.75" customHeight="1">
      <c r="A55" s="196"/>
      <c r="B55" s="233"/>
      <c r="C55" s="251"/>
      <c r="D55" s="99" t="s">
        <v>114</v>
      </c>
      <c r="E55" s="73">
        <v>49631240</v>
      </c>
      <c r="F55" s="74" t="s">
        <v>115</v>
      </c>
      <c r="G55" s="75"/>
      <c r="I55" s="73">
        <v>49631240</v>
      </c>
      <c r="J55" s="76">
        <f t="shared" si="0"/>
        <v>4135930</v>
      </c>
      <c r="K55" s="77">
        <f t="shared" si="1"/>
        <v>49631160</v>
      </c>
    </row>
    <row r="56" spans="1:11" ht="21.75" customHeight="1">
      <c r="A56" s="196"/>
      <c r="B56" s="233"/>
      <c r="C56" s="251"/>
      <c r="D56" s="100" t="s">
        <v>116</v>
      </c>
      <c r="E56" s="79">
        <v>12133787</v>
      </c>
      <c r="F56" s="80" t="s">
        <v>117</v>
      </c>
      <c r="G56" s="101"/>
      <c r="I56" s="79">
        <v>12133787</v>
      </c>
      <c r="J56" s="76">
        <f t="shared" si="0"/>
        <v>1011140</v>
      </c>
      <c r="K56" s="77">
        <f t="shared" si="1"/>
        <v>12133680</v>
      </c>
    </row>
    <row r="57" spans="1:11" ht="21.75" customHeight="1">
      <c r="A57" s="196"/>
      <c r="B57" s="233"/>
      <c r="C57" s="251"/>
      <c r="D57" s="74" t="s">
        <v>118</v>
      </c>
      <c r="E57" s="73">
        <v>101340480</v>
      </c>
      <c r="F57" s="74" t="s">
        <v>119</v>
      </c>
      <c r="G57" s="75"/>
      <c r="I57" s="73">
        <v>101340480</v>
      </c>
      <c r="J57" s="76">
        <f>ROUNDDOWN(SUM(I57)/5,-1)</f>
        <v>20268090</v>
      </c>
      <c r="K57" s="77">
        <f>SUM(J57)*5</f>
        <v>101340450</v>
      </c>
    </row>
    <row r="58" spans="1:11" ht="21.75" customHeight="1">
      <c r="A58" s="196"/>
      <c r="B58" s="233"/>
      <c r="C58" s="251"/>
      <c r="D58" s="80" t="s">
        <v>120</v>
      </c>
      <c r="E58" s="79">
        <v>17839757</v>
      </c>
      <c r="F58" s="80" t="s">
        <v>121</v>
      </c>
      <c r="G58" s="81"/>
      <c r="I58" s="79">
        <v>17839757</v>
      </c>
      <c r="J58" s="76">
        <f>ROUNDDOWN(SUM(I58)/5,-1)</f>
        <v>3567950</v>
      </c>
      <c r="K58" s="77">
        <f>SUM(J58)*5</f>
        <v>17839750</v>
      </c>
    </row>
    <row r="59" spans="1:11" ht="21.75" customHeight="1">
      <c r="A59" s="196"/>
      <c r="B59" s="233"/>
      <c r="C59" s="251"/>
      <c r="D59" s="74" t="s">
        <v>122</v>
      </c>
      <c r="E59" s="73">
        <v>18157140</v>
      </c>
      <c r="F59" s="74" t="s">
        <v>123</v>
      </c>
      <c r="G59" s="75"/>
      <c r="I59" s="73">
        <v>18157140</v>
      </c>
      <c r="J59" s="76">
        <f>ROUNDDOWN(SUM(I59)/5,-1)</f>
        <v>3631420</v>
      </c>
      <c r="K59" s="77">
        <f>SUM(J59)*5</f>
        <v>18157100</v>
      </c>
    </row>
    <row r="60" spans="1:11" ht="21.75" customHeight="1">
      <c r="A60" s="196"/>
      <c r="B60" s="233"/>
      <c r="C60" s="251"/>
      <c r="D60" s="80" t="s">
        <v>124</v>
      </c>
      <c r="E60" s="79">
        <v>38449553</v>
      </c>
      <c r="F60" s="80" t="s">
        <v>125</v>
      </c>
      <c r="G60" s="81"/>
      <c r="I60" s="98">
        <v>38449553</v>
      </c>
      <c r="J60" s="76">
        <f>ROUNDDOWN(SUM(I60)/5,-1)</f>
        <v>7689910</v>
      </c>
      <c r="K60" s="77">
        <f>SUM(J60)*5</f>
        <v>38449550</v>
      </c>
    </row>
    <row r="61" spans="1:11" ht="21" customHeight="1">
      <c r="A61" s="196"/>
      <c r="B61" s="233"/>
      <c r="C61" s="217" t="s">
        <v>100</v>
      </c>
      <c r="D61" s="217"/>
      <c r="E61" s="90">
        <f>SUM(E49:E60)</f>
        <v>473750417</v>
      </c>
      <c r="F61" s="91"/>
      <c r="G61" s="92"/>
      <c r="H61" s="48"/>
      <c r="J61" s="48">
        <f>ROUNDDOWN(SUM(I61)/7,-1)</f>
        <v>0</v>
      </c>
    </row>
    <row r="62" spans="1:11" ht="22.5" customHeight="1">
      <c r="A62" s="196"/>
      <c r="B62" s="233"/>
      <c r="C62" s="199" t="s">
        <v>126</v>
      </c>
      <c r="D62" s="74" t="s">
        <v>127</v>
      </c>
      <c r="E62" s="73">
        <v>38409040</v>
      </c>
      <c r="F62" s="74" t="s">
        <v>128</v>
      </c>
      <c r="G62" s="75"/>
      <c r="I62" s="73">
        <v>38409040</v>
      </c>
      <c r="J62" s="76">
        <f>ROUNDDOWN(SUM(I62)/12,-1)</f>
        <v>3200750</v>
      </c>
      <c r="K62" s="77">
        <f>SUM(J62)*12</f>
        <v>38409000</v>
      </c>
    </row>
    <row r="63" spans="1:11" ht="22.5" customHeight="1">
      <c r="A63" s="196"/>
      <c r="B63" s="233"/>
      <c r="C63" s="200"/>
      <c r="D63" s="102" t="s">
        <v>129</v>
      </c>
      <c r="E63" s="103">
        <v>7371640</v>
      </c>
      <c r="F63" s="102" t="s">
        <v>130</v>
      </c>
      <c r="G63" s="104"/>
      <c r="I63" s="103">
        <v>7371640</v>
      </c>
      <c r="J63" s="76">
        <f>ROUNDDOWN(SUM(I63)/12,-1)</f>
        <v>614300</v>
      </c>
      <c r="K63" s="77">
        <f t="shared" si="1"/>
        <v>7371600</v>
      </c>
    </row>
    <row r="64" spans="1:11" ht="22.5" customHeight="1">
      <c r="A64" s="196"/>
      <c r="B64" s="233"/>
      <c r="C64" s="201"/>
      <c r="D64" s="100" t="s">
        <v>131</v>
      </c>
      <c r="E64" s="79">
        <v>24073350</v>
      </c>
      <c r="F64" s="80" t="s">
        <v>132</v>
      </c>
      <c r="G64" s="81"/>
      <c r="I64" s="79">
        <v>24073350</v>
      </c>
      <c r="J64" s="76">
        <f>ROUNDDOWN(SUM(I64)/12,-1)</f>
        <v>2006110</v>
      </c>
      <c r="K64" s="77">
        <f t="shared" si="1"/>
        <v>24073320</v>
      </c>
    </row>
    <row r="65" spans="1:12" ht="21" customHeight="1">
      <c r="A65" s="196"/>
      <c r="B65" s="233"/>
      <c r="C65" s="217" t="s">
        <v>100</v>
      </c>
      <c r="D65" s="217"/>
      <c r="E65" s="90">
        <f>SUM(E62:E64)</f>
        <v>69854030</v>
      </c>
      <c r="F65" s="105"/>
      <c r="G65" s="106"/>
      <c r="H65" s="48"/>
      <c r="I65" s="44"/>
      <c r="K65" s="44"/>
    </row>
    <row r="66" spans="1:12" ht="21" customHeight="1">
      <c r="A66" s="197" t="s">
        <v>133</v>
      </c>
      <c r="B66" s="198"/>
      <c r="C66" s="198"/>
      <c r="D66" s="198"/>
      <c r="E66" s="107">
        <f>SUM(E65,E61,E48)</f>
        <v>1130081180</v>
      </c>
      <c r="F66" s="108"/>
      <c r="G66" s="109"/>
      <c r="H66" s="48"/>
      <c r="I66" s="45">
        <f>SUM(I37:I65)</f>
        <v>1130081180</v>
      </c>
      <c r="J66" s="45">
        <f>SUM(J37:J65)</f>
        <v>125518470</v>
      </c>
      <c r="K66" s="45">
        <f>SUM(K37:K65)</f>
        <v>1130080350</v>
      </c>
      <c r="L66" s="45"/>
    </row>
    <row r="67" spans="1:12" ht="96" customHeight="1" thickBot="1">
      <c r="A67" s="110" t="s">
        <v>134</v>
      </c>
      <c r="B67" s="111" t="s">
        <v>134</v>
      </c>
      <c r="C67" s="111" t="s">
        <v>135</v>
      </c>
      <c r="D67" s="112" t="s">
        <v>135</v>
      </c>
      <c r="E67" s="113">
        <v>370761151</v>
      </c>
      <c r="F67" s="114" t="s">
        <v>136</v>
      </c>
      <c r="G67" s="115"/>
      <c r="I67" s="45">
        <f>SUM(E67)</f>
        <v>370761151</v>
      </c>
      <c r="J67" s="48"/>
    </row>
    <row r="68" spans="1:12" ht="24.75" customHeight="1" thickTop="1" thickBot="1">
      <c r="A68" s="193" t="s">
        <v>137</v>
      </c>
      <c r="B68" s="194"/>
      <c r="C68" s="195"/>
      <c r="D68" s="116"/>
      <c r="E68" s="117">
        <f>SUM(E66:E67)</f>
        <v>1500842331</v>
      </c>
      <c r="F68" s="118"/>
      <c r="G68" s="119"/>
      <c r="I68" s="45">
        <f>SUM(I66:I67)</f>
        <v>1500842331</v>
      </c>
      <c r="J68" s="48" t="s">
        <v>138</v>
      </c>
      <c r="K68" s="46" t="s">
        <v>139</v>
      </c>
      <c r="L68" s="44" t="s">
        <v>27</v>
      </c>
    </row>
    <row r="69" spans="1:12">
      <c r="J69" s="48">
        <f>SUM(I62,I59,I57,I55,I53,I51,I49,I47,I45,I37,I43,I41,I39)</f>
        <v>954267960</v>
      </c>
      <c r="K69" s="121">
        <f>SUM(I63:I64,I60,I58,I56,I54,I52,I50,I46,I38,I44,I42,I40)</f>
        <v>175813220</v>
      </c>
      <c r="L69" s="48">
        <f>SUM(J69:K69)</f>
        <v>1130081180</v>
      </c>
    </row>
    <row r="72" spans="1:12">
      <c r="D72" s="120" t="s">
        <v>138</v>
      </c>
      <c r="E72" s="122">
        <f>SUM(E37,E45,E47,E49,E51,E57,E53,E55,E59,E62,E39,E41,E43)</f>
        <v>954267960</v>
      </c>
    </row>
    <row r="73" spans="1:12" ht="18.75" customHeight="1">
      <c r="D73" s="120" t="s">
        <v>139</v>
      </c>
      <c r="E73" s="122">
        <f>SUM(E38,E46,E50,E52,E58,E54,E56,E60,E63:E64,E44,E42,E40)</f>
        <v>175813220</v>
      </c>
    </row>
    <row r="74" spans="1:12" ht="18.75" customHeight="1">
      <c r="D74" s="120" t="s">
        <v>135</v>
      </c>
      <c r="E74" s="122">
        <f>SUM(E67)</f>
        <v>370761151</v>
      </c>
    </row>
    <row r="75" spans="1:12">
      <c r="E75" s="123">
        <f>SUM(E72:E74)</f>
        <v>1500842331</v>
      </c>
    </row>
  </sheetData>
  <mergeCells count="50">
    <mergeCell ref="D11:E11"/>
    <mergeCell ref="C37:C47"/>
    <mergeCell ref="C5:C6"/>
    <mergeCell ref="D17:E17"/>
    <mergeCell ref="G9:G10"/>
    <mergeCell ref="A2:G2"/>
    <mergeCell ref="F3:F4"/>
    <mergeCell ref="G3:G4"/>
    <mergeCell ref="G7:G8"/>
    <mergeCell ref="B3:B4"/>
    <mergeCell ref="G5:G6"/>
    <mergeCell ref="C9:C10"/>
    <mergeCell ref="E35:E36"/>
    <mergeCell ref="C61:D61"/>
    <mergeCell ref="C49:C60"/>
    <mergeCell ref="A18:C18"/>
    <mergeCell ref="A35:A36"/>
    <mergeCell ref="B35:B36"/>
    <mergeCell ref="C35:C36"/>
    <mergeCell ref="C48:D48"/>
    <mergeCell ref="B37:B65"/>
    <mergeCell ref="D16:E16"/>
    <mergeCell ref="A11:C11"/>
    <mergeCell ref="C3:C4"/>
    <mergeCell ref="A5:A10"/>
    <mergeCell ref="B5:B10"/>
    <mergeCell ref="D9:E10"/>
    <mergeCell ref="D3:E4"/>
    <mergeCell ref="D5:E6"/>
    <mergeCell ref="C7:C8"/>
    <mergeCell ref="D7:E8"/>
    <mergeCell ref="C65:D65"/>
    <mergeCell ref="A3:A4"/>
    <mergeCell ref="D18:E18"/>
    <mergeCell ref="D35:D36"/>
    <mergeCell ref="A17:C17"/>
    <mergeCell ref="A34:G34"/>
    <mergeCell ref="F35:F36"/>
    <mergeCell ref="D14:E14"/>
    <mergeCell ref="G35:G36"/>
    <mergeCell ref="A68:C68"/>
    <mergeCell ref="A37:A65"/>
    <mergeCell ref="A66:D66"/>
    <mergeCell ref="C62:C64"/>
    <mergeCell ref="D15:E15"/>
    <mergeCell ref="D12:E12"/>
    <mergeCell ref="A13:C13"/>
    <mergeCell ref="D13:E13"/>
    <mergeCell ref="A14:A16"/>
    <mergeCell ref="B14:B16"/>
  </mergeCells>
  <phoneticPr fontId="2" type="noConversion"/>
  <pageMargins left="0.7" right="0.7" top="0.75" bottom="0.75" header="0.3" footer="0.3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표지1</vt:lpstr>
      <vt:lpstr>근로1</vt:lpstr>
      <vt:lpstr>근로2</vt:lpstr>
      <vt:lpstr>근로1!Print_Area</vt:lpstr>
      <vt:lpstr>근로2!Print_Area</vt:lpstr>
      <vt:lpstr>표지1!Print_Area</vt:lpstr>
    </vt:vector>
  </TitlesOfParts>
  <Company>달성자활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손실장</dc:creator>
  <cp:lastModifiedBy>Owner</cp:lastModifiedBy>
  <cp:lastPrinted>2017-01-19T03:54:10Z</cp:lastPrinted>
  <dcterms:created xsi:type="dcterms:W3CDTF">2006-01-11T05:04:12Z</dcterms:created>
  <dcterms:modified xsi:type="dcterms:W3CDTF">2017-03-23T00:33:03Z</dcterms:modified>
</cp:coreProperties>
</file>