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8035" windowHeight="14595" activeTab="2"/>
  </bookViews>
  <sheets>
    <sheet name="원가계산서" sheetId="3" r:id="rId1"/>
    <sheet name="공종별집계표" sheetId="10" r:id="rId2"/>
    <sheet name="공종별내역서" sheetId="9" r:id="rId3"/>
  </sheets>
  <definedNames>
    <definedName name="_xlnm.Print_Area" localSheetId="2">공종별내역서!$A$1:$M$411</definedName>
    <definedName name="_xlnm.Print_Area" localSheetId="1">공종별집계표!$A$1:$M$27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25725" iterate="1"/>
</workbook>
</file>

<file path=xl/calcChain.xml><?xml version="1.0" encoding="utf-8"?>
<calcChain xmlns="http://schemas.openxmlformats.org/spreadsheetml/2006/main">
  <c r="K221" i="9"/>
  <c r="E23" i="10"/>
  <c r="G23"/>
  <c r="H23" s="1"/>
  <c r="I23"/>
  <c r="J23" s="1"/>
  <c r="K389" i="9"/>
  <c r="E22" i="10"/>
  <c r="G22"/>
  <c r="H22" s="1"/>
  <c r="I22"/>
  <c r="J22" s="1"/>
  <c r="K365" i="9"/>
  <c r="E21" i="10"/>
  <c r="G21"/>
  <c r="H21" s="1"/>
  <c r="I21"/>
  <c r="J21" s="1"/>
  <c r="K341" i="9"/>
  <c r="K322"/>
  <c r="K294"/>
  <c r="E19" i="10"/>
  <c r="G19"/>
  <c r="H19" s="1"/>
  <c r="I19"/>
  <c r="J19" s="1"/>
  <c r="K293" i="9"/>
  <c r="K278"/>
  <c r="K228"/>
  <c r="K227"/>
  <c r="K226"/>
  <c r="K225"/>
  <c r="K224"/>
  <c r="K223"/>
  <c r="K178"/>
  <c r="K177"/>
  <c r="K176"/>
  <c r="K175"/>
  <c r="K174"/>
  <c r="I14" i="10"/>
  <c r="J14" s="1"/>
  <c r="K173" i="9"/>
  <c r="L127"/>
  <c r="K127"/>
  <c r="K126"/>
  <c r="K125"/>
  <c r="K102"/>
  <c r="K101"/>
  <c r="K79"/>
  <c r="K78"/>
  <c r="K77"/>
  <c r="K62"/>
  <c r="K53"/>
  <c r="K31"/>
  <c r="K30"/>
  <c r="K29"/>
  <c r="I16" i="10" l="1"/>
  <c r="J16" s="1"/>
  <c r="L175" i="9"/>
  <c r="G13" i="10"/>
  <c r="H13" s="1"/>
  <c r="K23"/>
  <c r="F23"/>
  <c r="L389" i="9"/>
  <c r="L411" s="1"/>
  <c r="K22" i="10"/>
  <c r="F22"/>
  <c r="L365" i="9"/>
  <c r="L387" s="1"/>
  <c r="L341"/>
  <c r="L363" s="1"/>
  <c r="F21" i="10"/>
  <c r="L21" s="1"/>
  <c r="K21"/>
  <c r="L322" i="9"/>
  <c r="L294"/>
  <c r="K19" i="10"/>
  <c r="F19"/>
  <c r="L19" s="1"/>
  <c r="L293" i="9"/>
  <c r="L278"/>
  <c r="L228"/>
  <c r="L227"/>
  <c r="L226"/>
  <c r="G16" i="10"/>
  <c r="H16" s="1"/>
  <c r="L225" i="9"/>
  <c r="L224"/>
  <c r="L223"/>
  <c r="L221"/>
  <c r="L178"/>
  <c r="L177"/>
  <c r="L176"/>
  <c r="E14" i="10"/>
  <c r="F14" s="1"/>
  <c r="G14"/>
  <c r="H14" s="1"/>
  <c r="L174" i="9"/>
  <c r="L173"/>
  <c r="L126"/>
  <c r="L125"/>
  <c r="L102"/>
  <c r="L101"/>
  <c r="L79"/>
  <c r="L78"/>
  <c r="L77"/>
  <c r="L62"/>
  <c r="L53"/>
  <c r="G8" i="10"/>
  <c r="H8" s="1"/>
  <c r="L31" i="9"/>
  <c r="I8" i="10"/>
  <c r="J8" s="1"/>
  <c r="L30" i="9"/>
  <c r="L29"/>
  <c r="G7" i="10"/>
  <c r="H7" s="1"/>
  <c r="L23"/>
  <c r="T23" s="1"/>
  <c r="E30" i="3" s="1"/>
  <c r="L22" i="10"/>
  <c r="I20" l="1"/>
  <c r="J20" s="1"/>
  <c r="K198" i="9"/>
  <c r="L198"/>
  <c r="K273"/>
  <c r="L273"/>
  <c r="L55"/>
  <c r="K55"/>
  <c r="K13"/>
  <c r="L13"/>
  <c r="G12" i="10"/>
  <c r="H12" s="1"/>
  <c r="L61" i="9"/>
  <c r="K61"/>
  <c r="K272"/>
  <c r="L272"/>
  <c r="L60"/>
  <c r="K60"/>
  <c r="L56"/>
  <c r="K56"/>
  <c r="G9" i="10"/>
  <c r="H9" s="1"/>
  <c r="G10"/>
  <c r="H10" s="1"/>
  <c r="I15"/>
  <c r="J15" s="1"/>
  <c r="K54" i="9"/>
  <c r="L64"/>
  <c r="K64"/>
  <c r="K269"/>
  <c r="K321"/>
  <c r="L321"/>
  <c r="L315"/>
  <c r="L14" i="10"/>
  <c r="L195" i="9"/>
  <c r="K14" i="10"/>
  <c r="I17"/>
  <c r="J17" s="1"/>
  <c r="G15"/>
  <c r="H15" s="1"/>
  <c r="G11"/>
  <c r="H11" s="1"/>
  <c r="G20" l="1"/>
  <c r="H20" s="1"/>
  <c r="K14" i="9"/>
  <c r="L14"/>
  <c r="L54"/>
  <c r="G18" i="10"/>
  <c r="H18" s="1"/>
  <c r="L57" i="9"/>
  <c r="K57"/>
  <c r="L63"/>
  <c r="K63"/>
  <c r="K222"/>
  <c r="K274"/>
  <c r="L274"/>
  <c r="L269"/>
  <c r="K270"/>
  <c r="L270"/>
  <c r="K11"/>
  <c r="L11"/>
  <c r="E16" i="10" l="1"/>
  <c r="L222" i="9"/>
  <c r="L243" s="1"/>
  <c r="F16" i="10" l="1"/>
  <c r="L16" s="1"/>
  <c r="K16"/>
  <c r="K7" i="9"/>
  <c r="L7"/>
  <c r="K320"/>
  <c r="L320"/>
  <c r="K80"/>
  <c r="K81" l="1"/>
  <c r="K9"/>
  <c r="L9"/>
  <c r="K10"/>
  <c r="L10"/>
  <c r="I10" i="10"/>
  <c r="J10" s="1"/>
  <c r="L80" i="9"/>
  <c r="K12"/>
  <c r="L12"/>
  <c r="K8"/>
  <c r="L8"/>
  <c r="L135"/>
  <c r="K135"/>
  <c r="L136" l="1"/>
  <c r="K136"/>
  <c r="L81"/>
  <c r="K279"/>
  <c r="L279"/>
  <c r="K32"/>
  <c r="E7" i="10"/>
  <c r="L59" i="9"/>
  <c r="K59"/>
  <c r="I9" i="10"/>
  <c r="J9" s="1"/>
  <c r="E13"/>
  <c r="F13" l="1"/>
  <c r="F7"/>
  <c r="L32" i="9"/>
  <c r="L51" s="1"/>
  <c r="E8" i="10"/>
  <c r="L275" i="9" l="1"/>
  <c r="K275"/>
  <c r="L6"/>
  <c r="K6"/>
  <c r="L83"/>
  <c r="K83"/>
  <c r="L276"/>
  <c r="K276"/>
  <c r="L132"/>
  <c r="K132"/>
  <c r="K103"/>
  <c r="L134"/>
  <c r="K134"/>
  <c r="K149"/>
  <c r="L129"/>
  <c r="K129"/>
  <c r="K245"/>
  <c r="F8" i="10"/>
  <c r="L8" s="1"/>
  <c r="K8"/>
  <c r="L133" i="9"/>
  <c r="K133"/>
  <c r="K128"/>
  <c r="L128" l="1"/>
  <c r="K104"/>
  <c r="K197"/>
  <c r="K246"/>
  <c r="K199"/>
  <c r="L199"/>
  <c r="K247"/>
  <c r="L247"/>
  <c r="G17" i="10"/>
  <c r="H17" s="1"/>
  <c r="G6" s="1"/>
  <c r="H6" s="1"/>
  <c r="G5" s="1"/>
  <c r="H5" s="1"/>
  <c r="L245" i="9"/>
  <c r="I13" i="10"/>
  <c r="L149" i="9"/>
  <c r="L171" s="1"/>
  <c r="I11" i="10"/>
  <c r="J11" s="1"/>
  <c r="L103" i="9"/>
  <c r="I18" i="10"/>
  <c r="J18" s="1"/>
  <c r="H27" l="1"/>
  <c r="E8" i="3"/>
  <c r="L246" i="9"/>
  <c r="E17" i="10"/>
  <c r="L84" i="9"/>
  <c r="K84"/>
  <c r="L104"/>
  <c r="E11" i="10"/>
  <c r="K271" i="9"/>
  <c r="J13" i="10"/>
  <c r="L13" s="1"/>
  <c r="K13"/>
  <c r="K58" i="9"/>
  <c r="L123"/>
  <c r="L267"/>
  <c r="E15" i="10"/>
  <c r="L197" i="9"/>
  <c r="L219" s="1"/>
  <c r="K317" l="1"/>
  <c r="K17" i="10"/>
  <c r="F17"/>
  <c r="L17" s="1"/>
  <c r="F15"/>
  <c r="L15" s="1"/>
  <c r="K15"/>
  <c r="K82" i="9"/>
  <c r="K318"/>
  <c r="L318"/>
  <c r="L271"/>
  <c r="E15" i="3"/>
  <c r="E9"/>
  <c r="E10" s="1"/>
  <c r="E14"/>
  <c r="E16" s="1"/>
  <c r="E17"/>
  <c r="F11" i="10"/>
  <c r="L11" s="1"/>
  <c r="K11"/>
  <c r="K319" i="9"/>
  <c r="L319"/>
  <c r="L58"/>
  <c r="L75" s="1"/>
  <c r="E9" i="10"/>
  <c r="L82" i="9" l="1"/>
  <c r="L99" s="1"/>
  <c r="E10" i="10"/>
  <c r="F9"/>
  <c r="K9"/>
  <c r="E20"/>
  <c r="L317" i="9"/>
  <c r="L339" s="1"/>
  <c r="E12" i="3"/>
  <c r="E13"/>
  <c r="F20" i="10" l="1"/>
  <c r="L20" s="1"/>
  <c r="K20"/>
  <c r="L9"/>
  <c r="F10"/>
  <c r="L10" s="1"/>
  <c r="K10"/>
  <c r="I12" l="1"/>
  <c r="J12" s="1"/>
  <c r="K130" i="9" l="1"/>
  <c r="L130" l="1"/>
  <c r="K131" l="1"/>
  <c r="K5"/>
  <c r="K277"/>
  <c r="I7" i="10" l="1"/>
  <c r="L5" i="9"/>
  <c r="L27" s="1"/>
  <c r="L277"/>
  <c r="L291" s="1"/>
  <c r="E18" i="10"/>
  <c r="L131" i="9"/>
  <c r="L147" s="1"/>
  <c r="E12" i="10"/>
  <c r="F18" l="1"/>
  <c r="L18" s="1"/>
  <c r="K18"/>
  <c r="K12"/>
  <c r="F12"/>
  <c r="J7"/>
  <c r="K7"/>
  <c r="L12" l="1"/>
  <c r="E6"/>
  <c r="I6"/>
  <c r="J6" s="1"/>
  <c r="I5" s="1"/>
  <c r="J5" s="1"/>
  <c r="L7"/>
  <c r="J27" l="1"/>
  <c r="E11" i="3"/>
  <c r="K6" i="10"/>
  <c r="F6"/>
  <c r="L6" l="1"/>
  <c r="E5"/>
  <c r="F5" l="1"/>
  <c r="K5"/>
  <c r="L5" l="1"/>
  <c r="L27" s="1"/>
  <c r="E4" i="3"/>
  <c r="E7" s="1"/>
  <c r="F27" i="10"/>
  <c r="E22" i="3" l="1"/>
  <c r="E18"/>
  <c r="E19"/>
  <c r="E20"/>
  <c r="E21"/>
  <c r="E23" l="1"/>
  <c r="E24" l="1"/>
  <c r="E25" s="1"/>
  <c r="E27" l="1"/>
  <c r="E28" s="1"/>
  <c r="E29" s="1"/>
  <c r="E31" s="1"/>
  <c r="E26"/>
</calcChain>
</file>

<file path=xl/sharedStrings.xml><?xml version="1.0" encoding="utf-8"?>
<sst xmlns="http://schemas.openxmlformats.org/spreadsheetml/2006/main" count="1744" uniqueCount="580">
  <si>
    <t>공 종 별 집 계 표</t>
  </si>
  <si>
    <t>[ 원고개 희망공작소 조성공사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</si>
  <si>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</si>
  <si>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</si>
  <si>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</si>
  <si>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</si>
  <si>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</si>
  <si>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</si>
  <si>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</si>
  <si>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</si>
  <si>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</si>
  <si>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</si>
  <si>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</si>
  <si>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</si>
  <si>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</si>
  <si>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</si>
  <si>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</si>
  <si>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</si>
  <si>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</si>
  <si>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</si>
  <si>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</si>
  <si>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</si>
  <si>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</si>
  <si>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</si>
  <si>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</si>
  <si>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</si>
  <si>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</si>
  <si>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</si>
  <si>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</si>
  <si>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</si>
  <si>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</si>
  <si>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</si>
  <si>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</si>
  <si>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</si>
  <si>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</si>
  <si>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</si>
  <si>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</si>
  <si>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</si>
  <si>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</si>
  <si>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</si>
  <si>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</si>
  <si>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</si>
  <si>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</si>
  <si>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</si>
  <si>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</si>
  <si>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</si>
  <si>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</si>
  <si>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</si>
  <si>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</si>
  <si>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</si>
  <si>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</si>
  <si>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원고개 희망공작소 조성공사</t>
  </si>
  <si>
    <t/>
  </si>
  <si>
    <t>01</t>
  </si>
  <si>
    <t>0101  ▣ 건축공사</t>
  </si>
  <si>
    <t>0101</t>
  </si>
  <si>
    <t>010101  가  설  공  사</t>
  </si>
  <si>
    <t>010101</t>
  </si>
  <si>
    <t>콘테이너형 가설사무소 설치 및 해체</t>
  </si>
  <si>
    <t>2.4*6.0*2.6m, 3개월</t>
  </si>
  <si>
    <t>개소</t>
  </si>
  <si>
    <t>호표 1</t>
  </si>
  <si>
    <t>5D60034C8499E0D660F71A669EED36</t>
  </si>
  <si>
    <t>T</t>
  </si>
  <si>
    <t>F</t>
  </si>
  <si>
    <t>0101015D60034C8499E0D660F71A669EED36</t>
  </si>
  <si>
    <t>강관비계 매기/쌍줄</t>
  </si>
  <si>
    <t>3개월,발판 (유), 10m 이하</t>
  </si>
  <si>
    <t>M2</t>
  </si>
  <si>
    <t>호표 2</t>
  </si>
  <si>
    <t>5D60034F803EF2866434A560081B3C</t>
  </si>
  <si>
    <t>0101015D60034F803EF2866434A560081B3C</t>
  </si>
  <si>
    <t>강관동바리 설치 및 해체</t>
  </si>
  <si>
    <t>3.5m이하,3개월</t>
  </si>
  <si>
    <t>호표 3</t>
  </si>
  <si>
    <t>5D60034F803EC56B6436AB6022F033</t>
  </si>
  <si>
    <t>0101015D60034F803EC56B6436AB6022F033</t>
  </si>
  <si>
    <t>강관 조립말비계(이동식)</t>
  </si>
  <si>
    <t>높이 2m, 3개월</t>
  </si>
  <si>
    <t>대</t>
  </si>
  <si>
    <t>호표 4</t>
  </si>
  <si>
    <t>5D60034F803EF2866203D76CE30538</t>
  </si>
  <si>
    <t>0101015D60034F803EF2866203D76CE30538</t>
  </si>
  <si>
    <t>수평 규준틀</t>
  </si>
  <si>
    <t>평</t>
  </si>
  <si>
    <t>호표 5</t>
  </si>
  <si>
    <t>5D60034F803EF2906C46C66DBAE634</t>
  </si>
  <si>
    <t>0101015D60034F803EF2906C46C66DBAE634</t>
  </si>
  <si>
    <t>귀</t>
  </si>
  <si>
    <t>호표 6</t>
  </si>
  <si>
    <t>5D60034F803EF2906C46C56350C13C</t>
  </si>
  <si>
    <t>0101015D60034F803EF2906C46C56350C13C</t>
  </si>
  <si>
    <t>건축물보양 - 석재면, 테라조면</t>
  </si>
  <si>
    <t>하드롱지</t>
  </si>
  <si>
    <t>호표 7</t>
  </si>
  <si>
    <t>5D60034A89CCADA6694C756A81053A</t>
  </si>
  <si>
    <t>0101015D60034A89CCADA6694C756A81053A</t>
  </si>
  <si>
    <t>거푸집 먹매김</t>
  </si>
  <si>
    <t>일반 (구조부/거푸집)</t>
  </si>
  <si>
    <t>호표 8</t>
  </si>
  <si>
    <t>5D60034A89CCAD94672D4A6C30AC31</t>
  </si>
  <si>
    <t>0101015D60034A89CCAD94672D4A6C30AC31</t>
  </si>
  <si>
    <t>건축물보양 - 콘크리트</t>
  </si>
  <si>
    <t>살수</t>
  </si>
  <si>
    <t>호표 9</t>
  </si>
  <si>
    <t>5D60034A89CCADA66A51B96837BA3B</t>
  </si>
  <si>
    <t>0101015D60034A89CCADA66A51B96837BA3B</t>
  </si>
  <si>
    <t>건축물 현장정리</t>
  </si>
  <si>
    <t>철골.철근CON조</t>
  </si>
  <si>
    <t>호표 10</t>
  </si>
  <si>
    <t>5D60034A89F982E561963C69D34231</t>
  </si>
  <si>
    <t>0101015D60034A89F982E561963C69D34231</t>
  </si>
  <si>
    <t>[ 합           계 ]</t>
  </si>
  <si>
    <t>TOTAL</t>
  </si>
  <si>
    <t>010102  토 및 지정공사</t>
  </si>
  <si>
    <t>010102</t>
  </si>
  <si>
    <t>터파기/토사</t>
  </si>
  <si>
    <t>보통, 굴삭기 0.7m3 90%, 인력10%</t>
  </si>
  <si>
    <t>M3</t>
  </si>
  <si>
    <t>산근 1</t>
  </si>
  <si>
    <t>5D4373598C583EF363CD246E21F138</t>
  </si>
  <si>
    <t>0101025D4373598C583EF363CD246E21F138</t>
  </si>
  <si>
    <t>토사 운반/단지외 10km</t>
  </si>
  <si>
    <t>보통, 덤프 15ton+굴삭기 0.7m3(고르기 별도)</t>
  </si>
  <si>
    <t>산근 2</t>
  </si>
  <si>
    <t>5D43735A8E8324906177516A3EA637</t>
  </si>
  <si>
    <t>0101025D43735A8E8324906177516A3EA637</t>
  </si>
  <si>
    <t>되메우고 다지기</t>
  </si>
  <si>
    <t>토사, 백호0.7M3+램머80KG,다짐T=15cm</t>
  </si>
  <si>
    <t>호표 11</t>
  </si>
  <si>
    <t>5D60338683B1E49061253B67D5EC37</t>
  </si>
  <si>
    <t>0101025D60338683B1E49061253B67D5EC37</t>
  </si>
  <si>
    <t>발포폴리스티렌 설치(슬래브 위 깔기, 바닥)</t>
  </si>
  <si>
    <t>비드법 1종, 비중 0.03, 90mm</t>
  </si>
  <si>
    <t>호표 12</t>
  </si>
  <si>
    <t>5D60E3E888A345D66B829C6D55463D</t>
  </si>
  <si>
    <t>0101025D60E3E888A345D66B829C6D55463D</t>
  </si>
  <si>
    <t>010103  철근콘크리트공사</t>
  </si>
  <si>
    <t>010103</t>
  </si>
  <si>
    <t>레미콘 - 대구</t>
  </si>
  <si>
    <t>25-18-08</t>
  </si>
  <si>
    <t>5A4003218D4E302A6275586B55793AD4D7B7DD</t>
  </si>
  <si>
    <t>0101035A4003218D4E302A6275586B55793AD4D7B7DD</t>
  </si>
  <si>
    <t>25-21-12</t>
  </si>
  <si>
    <t>5A4003218D4E302A6275586B55793AD4D69807</t>
  </si>
  <si>
    <t>0101035A4003218D4E302A6275586B55793AD4D69807</t>
  </si>
  <si>
    <t>무근콘크리트타설/펌프차(32m)</t>
  </si>
  <si>
    <t>(f1:버림/f2:양호/타설량50.0m3미만),슬럼프8~12㎝,붐타설</t>
  </si>
  <si>
    <t>회</t>
  </si>
  <si>
    <t>호표 13</t>
  </si>
  <si>
    <t>5D6053C98C2FD8196847C663075433</t>
  </si>
  <si>
    <t>0101035D6053C98C2FD8196847C663075433</t>
  </si>
  <si>
    <t>철근콘크리트타설/펌프차(32m)</t>
  </si>
  <si>
    <t>(f1:기초/f2:양호/타설량50m3미만),슬럼프8~12㎝,붐타설</t>
  </si>
  <si>
    <t>호표 14</t>
  </si>
  <si>
    <t>5D6053C98C1D6F8765D6656FB76839</t>
  </si>
  <si>
    <t>0101035D6053C98C1D6F8765D6656FB76839</t>
  </si>
  <si>
    <t>(f1:옹벽,줄기초/f2:양호/타설량50m3미만),슬럼프8~12㎝,붐타설</t>
  </si>
  <si>
    <t>호표 15</t>
  </si>
  <si>
    <t>5D6053C98C1D6F8766FF3E6FF8263D</t>
  </si>
  <si>
    <t>0101035D6053C98C1D6F8766FF3E6FF8263D</t>
  </si>
  <si>
    <t>합판거푸집 설치 및 해체</t>
  </si>
  <si>
    <t>보통 4회, 수직고 7m까지</t>
  </si>
  <si>
    <t>호표 16</t>
  </si>
  <si>
    <t>5D6053CE8478C4BC61728268D6533F</t>
  </si>
  <si>
    <t>0101035D6053CE8478C4BC61728268D6533F</t>
  </si>
  <si>
    <t>유로폼 설치 및 해체</t>
  </si>
  <si>
    <t>보통, 수직고 7m까지</t>
  </si>
  <si>
    <t>호표 17</t>
  </si>
  <si>
    <t>5D6053CE84163C6B6CD9DF620ED037</t>
  </si>
  <si>
    <t>0101035D6053CE84163C6B6CD9DF620ED037</t>
  </si>
  <si>
    <t>철근콘크리트용봉강</t>
  </si>
  <si>
    <t>철근콘크리트용봉강, 이형봉강(SD350/400), HD-10, 지정장소도</t>
  </si>
  <si>
    <t>TON</t>
  </si>
  <si>
    <t>5A4003218D588C2B638FFF6AFB9131C6325080</t>
  </si>
  <si>
    <t>0101035A4003218D588C2B638FFF6AFB9131C6325080</t>
  </si>
  <si>
    <t>철근콘크리트용봉강, 이형봉강(SD350/400), HD-13, 지정장소도</t>
  </si>
  <si>
    <t>5A4003218D588C2B638FFF6AFB9131C63149AF</t>
  </si>
  <si>
    <t>0101035A4003218D588C2B638FFF6AFB9131C63149AF</t>
  </si>
  <si>
    <t>철근콘크리트용봉강, 이형봉강(SD350/400), HD-16, 지정장소도</t>
  </si>
  <si>
    <t>5A4003218D588C2B638FFF6AFB9131C630A225</t>
  </si>
  <si>
    <t>0101035A4003218D588C2B638FFF6AFB9131C630A225</t>
  </si>
  <si>
    <t>철근, 현장 - 보통 가공 및 조립</t>
  </si>
  <si>
    <t>수직고 7m 미만</t>
  </si>
  <si>
    <t>호표 18</t>
  </si>
  <si>
    <t>5D6053CD8BE0CB1E64D1336D659336</t>
  </si>
  <si>
    <t>0101035D6053CD8BE0CB1E64D1336D659336</t>
  </si>
  <si>
    <t>철강설</t>
  </si>
  <si>
    <t>철강설, 고철, 작업설부산물</t>
  </si>
  <si>
    <t>kg</t>
  </si>
  <si>
    <t>수집상차도</t>
  </si>
  <si>
    <t>5A6CC347814BE6976E1F3D6E712D317A86C946</t>
  </si>
  <si>
    <t>0101035A6CC347814BE6976E1F3D6E712D317A86C946</t>
  </si>
  <si>
    <t>010104  철  골  공  사</t>
  </si>
  <si>
    <t>010104</t>
  </si>
  <si>
    <t>경량형강</t>
  </si>
  <si>
    <t>경량형강, 아연도C형강, 100*50*20, t3.2</t>
  </si>
  <si>
    <t>5A4003218D588C356847FA69B6FB358D5DE752</t>
  </si>
  <si>
    <t>0101045A4003218D588C356847FA69B6FB358D5DE752</t>
  </si>
  <si>
    <t>철강채널</t>
  </si>
  <si>
    <t>철강채널, 250*90*9.0mm, 대형</t>
  </si>
  <si>
    <t>5A4003218D588CCB6529BE67389F314B442571</t>
  </si>
  <si>
    <t>0101045A4003218D588CCB6529BE67389F314B442571</t>
  </si>
  <si>
    <t>아연도각관</t>
  </si>
  <si>
    <t>100*100*t3.2mm, 9.520kg/m</t>
  </si>
  <si>
    <t>M</t>
  </si>
  <si>
    <t>5A37936F82A2AE4A602F1B6725C23A01BDC7E0</t>
  </si>
  <si>
    <t>0101045A37936F82A2AE4A602F1B6725C23A01BDC7E0</t>
  </si>
  <si>
    <t>경량형강철골조 조립설치</t>
  </si>
  <si>
    <t>내력식(지붕트러스), 4층 이하 기준</t>
  </si>
  <si>
    <t>호표 19</t>
  </si>
  <si>
    <t>5D6043EA8DD02F1E6CC29069F8AF37</t>
  </si>
  <si>
    <t>0101045D6043EA8DD02F1E6CC29069F8AF37</t>
  </si>
  <si>
    <t>철골세우기 - 6층 미만</t>
  </si>
  <si>
    <t>50kg/m2 미만, 10∼15ton 미만</t>
  </si>
  <si>
    <t>호표 20</t>
  </si>
  <si>
    <t>5D6043EC88F59C036B6C3968504335</t>
  </si>
  <si>
    <t>0101045D6043EC88F59C036B6C3968504335</t>
  </si>
  <si>
    <t>철골 세우기 - 크레인(타이어) 10ton</t>
  </si>
  <si>
    <t>기타</t>
  </si>
  <si>
    <t>호표 21</t>
  </si>
  <si>
    <t>5D60034D850F16FA67D36D67A1AF36</t>
  </si>
  <si>
    <t>0101045D60034D850F16FA67D36D67A1AF36</t>
  </si>
  <si>
    <t>녹막이페인트 붓칠</t>
  </si>
  <si>
    <t>철재면, 1회, 2종</t>
  </si>
  <si>
    <t>호표 22</t>
  </si>
  <si>
    <t>5D60F3D2899EA754694C826EF3113F</t>
  </si>
  <si>
    <t>0101045D60F3D2899EA754694C826EF3113F</t>
  </si>
  <si>
    <t>유성페인트 붓칠</t>
  </si>
  <si>
    <t>철재면, 2회. 1급</t>
  </si>
  <si>
    <t>호표 23</t>
  </si>
  <si>
    <t>5D60F3D18F307353681B006D7E0F37</t>
  </si>
  <si>
    <t>0101045D60F3D18F307353681B006D7E0F37</t>
  </si>
  <si>
    <t>010105  타  일  공  사</t>
  </si>
  <si>
    <t>010105</t>
  </si>
  <si>
    <t>도기질타일</t>
  </si>
  <si>
    <t>도기질타일, 일반색, 250*400*7.5mm, 300*300mm</t>
  </si>
  <si>
    <t>5A4003218D691E436204ED6F7D253217F8B2D1</t>
  </si>
  <si>
    <t>0101055A4003218D691E436204ED6F7D253217F8B2D1</t>
  </si>
  <si>
    <t>자기질타일</t>
  </si>
  <si>
    <t>자기질타일, 시유, 200*200*7~11mm</t>
  </si>
  <si>
    <t>5A4003218D691E436204ED6F52E33DA2D575F7</t>
  </si>
  <si>
    <t>0101055A4003218D691E436204ED6F52E33DA2D575F7</t>
  </si>
  <si>
    <t>타일접착붙임</t>
  </si>
  <si>
    <t>벽, 백색줄눈</t>
  </si>
  <si>
    <t>호표 24</t>
  </si>
  <si>
    <t>5D60C39E8B2E2D1260A9F16DA2BC38</t>
  </si>
  <si>
    <t>0101055D60C39E8B2E2D1260A9F16DA2BC38</t>
  </si>
  <si>
    <t>타일 압착 붙이기(바탕 24mm+압 5mm)</t>
  </si>
  <si>
    <t>바닥, 200*200(일반C, 백색줄눈)</t>
  </si>
  <si>
    <t>호표 25</t>
  </si>
  <si>
    <t>5D60C39E8B03708C608BAF6F2C803A</t>
  </si>
  <si>
    <t>0101055D60C39E8B03708C608BAF6F2C803A</t>
  </si>
  <si>
    <t>010106  목공사및수장공사</t>
  </si>
  <si>
    <t>010106</t>
  </si>
  <si>
    <t>PVC천장재</t>
  </si>
  <si>
    <t>PVC천장재, 10*99.5mm, 목무늬</t>
  </si>
  <si>
    <t>5A4003218D3DD3A46987406ED1D33AF2C2696B</t>
  </si>
  <si>
    <t>0101065A4003218D3DD3A46987406ED1D33AF2C2696B</t>
  </si>
  <si>
    <t>PVC천장재, PVC몰딩</t>
  </si>
  <si>
    <t>5A4003218D3DD3A46987406ED1D33AF2C37A5C</t>
  </si>
  <si>
    <t>0101065A4003218D3DD3A46987406ED1D33AF2C37A5C</t>
  </si>
  <si>
    <t>화장실칸막이</t>
  </si>
  <si>
    <t>화장실칸막이, 큐비클, SUS몰딩</t>
  </si>
  <si>
    <t>5A4003218DDDEB9E6E9BBA69B0F931E65ADBFE</t>
  </si>
  <si>
    <t>0101065A4003218DDDEB9E6E9BBA69B0F931E65ADBFE</t>
  </si>
  <si>
    <t>벽체틀 설치</t>
  </si>
  <si>
    <t>30*30, @450*600</t>
  </si>
  <si>
    <t>호표 26</t>
  </si>
  <si>
    <t>5D6083068441163F6FF13064952834</t>
  </si>
  <si>
    <t>0101065D6083068441163F6FF13064952834</t>
  </si>
  <si>
    <t>샌드위치(단열)페널 설치 - 벽</t>
  </si>
  <si>
    <t>그라스울125mm 내화1시간(64K)</t>
  </si>
  <si>
    <t>호표 27</t>
  </si>
  <si>
    <t>5D60E3EE8151125C67F3A1651A6036</t>
  </si>
  <si>
    <t>0101065D60E3EE8151125C67F3A1651A6036</t>
  </si>
  <si>
    <t>샌드위치(단열)패널 설치 - 지붕</t>
  </si>
  <si>
    <t>그라스울275mm 내화1시간(64K)</t>
  </si>
  <si>
    <t>호표 28</t>
  </si>
  <si>
    <t>5D60E3EE8151125C67F3A56CC49D3C</t>
  </si>
  <si>
    <t>0101065D60E3EE8151125C67F3A56CC49D3C</t>
  </si>
  <si>
    <t>베이스후레싱</t>
  </si>
  <si>
    <t>W:365*1.0t, C/S</t>
  </si>
  <si>
    <t>호표 29</t>
  </si>
  <si>
    <t>5D60E3EE8151125C67F3A56CF05D30</t>
  </si>
  <si>
    <t>0101065D60E3EE8151125C67F3A56CF05D30</t>
  </si>
  <si>
    <t>벽,석고판붙임</t>
  </si>
  <si>
    <t>방수석고,9.5T×2PLY</t>
  </si>
  <si>
    <t>호표 30</t>
  </si>
  <si>
    <t>5D60E3EF83841C5360E6AB6CFF7036</t>
  </si>
  <si>
    <t>0101065D60E3EF83841C5360E6AB6CFF7036</t>
  </si>
  <si>
    <t>벽,탄화코르크판설치</t>
  </si>
  <si>
    <t>20t</t>
  </si>
  <si>
    <t>호표 31</t>
  </si>
  <si>
    <t>5D60E3EF83EE9C236AC9A5689ABA3D</t>
  </si>
  <si>
    <t>0101065D60E3EF83EE9C236AC9A5689ABA3D</t>
  </si>
  <si>
    <t>천정,탄화코르크판설치</t>
  </si>
  <si>
    <t>호표 32</t>
  </si>
  <si>
    <t>5D60E3EF83EE9C236AC9A5689ABA39</t>
  </si>
  <si>
    <t>0101065D60E3EF83EE9C236AC9A5689ABA39</t>
  </si>
  <si>
    <t>발포폴리스티렌 설치(접착제붙이기, 벽)</t>
  </si>
  <si>
    <t>비드법 1종, 비중 0.03, 100mm</t>
  </si>
  <si>
    <t>호표 33</t>
  </si>
  <si>
    <t>5D60E3E888A3608760985E61878337</t>
  </si>
  <si>
    <t>0101065D60E3E888A3608760985E61878337</t>
  </si>
  <si>
    <t>발포폴리스티렌 설치(접착제붙이기, 천장)</t>
  </si>
  <si>
    <t>호표 34</t>
  </si>
  <si>
    <t>5D60E3E888A3562A6EDF71692D8334</t>
  </si>
  <si>
    <t>0101065D60E3E888A3562A6EDF71692D8334</t>
  </si>
  <si>
    <t>010107  방  수  공  사</t>
  </si>
  <si>
    <t>010107</t>
  </si>
  <si>
    <t>시멘트 액체 방수</t>
  </si>
  <si>
    <t>바닥</t>
  </si>
  <si>
    <t>호표 35</t>
  </si>
  <si>
    <t>5D60936383D4D56361E85165C86132</t>
  </si>
  <si>
    <t>0101075D60936383D4D56361E85165C86132</t>
  </si>
  <si>
    <t>010108  금  속  공  사</t>
  </si>
  <si>
    <t>010108</t>
  </si>
  <si>
    <t>고밀도 목재판넬(M.LOOK)-벽면</t>
  </si>
  <si>
    <t>7.0T, 75*45*2.0T 아연도PIPE</t>
  </si>
  <si>
    <t>견  적</t>
  </si>
  <si>
    <t>5CD653708B511A2F6728DC6B34C23C2BB649A5</t>
  </si>
  <si>
    <t>0101085CD653708B511A2F6728DC6B34C23C2BB649A5</t>
  </si>
  <si>
    <t>고밀도 목재판넬(M.LOOK)-내부벽면</t>
  </si>
  <si>
    <t>5CD653708B511A2F6728DC6B34C23C2BB649A2</t>
  </si>
  <si>
    <t>0101085CD653708B511A2F6728DC6B34C23C2BB649A2</t>
  </si>
  <si>
    <t>고밀도 목재판넬(M.LOOK)-내부천정</t>
  </si>
  <si>
    <t>5CD653708B511A2F6728DC6B34C23C2BB649A3</t>
  </si>
  <si>
    <t>0101085CD653708B511A2F6728DC6B34C23C2BB649A3</t>
  </si>
  <si>
    <t>고강도 알루미늄쉬트(FALZONAL)-벽면/돌출이음</t>
  </si>
  <si>
    <t>0.7T, 40*40*1.4T ST'L PIPE</t>
  </si>
  <si>
    <t>5CD653708B511A2F6728DC6B34C23C2BB649A0</t>
  </si>
  <si>
    <t>0101085CD653708B511A2F6728DC6B34C23C2BB649A0</t>
  </si>
  <si>
    <t>고강도 알루미늄쉬트(FALZONAL)-지붕/돌출이음</t>
  </si>
  <si>
    <t>5CD653708B511A2F6728DC6B34C23C2BB649A1</t>
  </si>
  <si>
    <t>0101085CD653708B511A2F6728DC6B34C23C2BB649A1</t>
  </si>
  <si>
    <t>고강도 알루미늄쉬트(FALZONAL)-코너후레싱</t>
  </si>
  <si>
    <t>0.7T(W:200)</t>
  </si>
  <si>
    <t>5CD653708B511A2F6728DC6B34C23C2BB649AE</t>
  </si>
  <si>
    <t>0101085CD653708B511A2F6728DC6B34C23C2BB649AE</t>
  </si>
  <si>
    <t>010109  미  장  공  사</t>
  </si>
  <si>
    <t>010109</t>
  </si>
  <si>
    <t>모르타르 바름</t>
  </si>
  <si>
    <t>바닥, 50mm</t>
  </si>
  <si>
    <t>호표 36</t>
  </si>
  <si>
    <t>5D60633782C832D76E36BC6C865F37</t>
  </si>
  <si>
    <t>0101095D60633782C832D76E36BC6C865F37</t>
  </si>
  <si>
    <t>표면 마무리</t>
  </si>
  <si>
    <t>인력마감</t>
  </si>
  <si>
    <t>호표 37</t>
  </si>
  <si>
    <t>5D606337829CE40669480165F0783A</t>
  </si>
  <si>
    <t>0101095D606337829CE40669480165F0783A</t>
  </si>
  <si>
    <t>모르타르 바름(인근 민원처리)</t>
  </si>
  <si>
    <t>외벽, 18mm</t>
  </si>
  <si>
    <t>호표 38</t>
  </si>
  <si>
    <t>5D60633782C8162B6FE9AD6A379232</t>
  </si>
  <si>
    <t>0101095D60633782C8162B6FE9AD6A379232</t>
  </si>
  <si>
    <t>010110  창호 및 유리공사</t>
  </si>
  <si>
    <t>010110</t>
  </si>
  <si>
    <t>수밀코킹(실리콘)</t>
  </si>
  <si>
    <t>10mm, 창호주위,한면</t>
  </si>
  <si>
    <t>호표 39</t>
  </si>
  <si>
    <t>5D60936C819D3C9F6DBD186E81B73E</t>
  </si>
  <si>
    <t>0101105D60936C819D3C9F6DBD186E81B73E</t>
  </si>
  <si>
    <t>창문틀 주위 충전</t>
  </si>
  <si>
    <t>발포우레탄 충전</t>
  </si>
  <si>
    <t>호표 40</t>
  </si>
  <si>
    <t>5D60D3838DB78E186D3480613B3339</t>
  </si>
  <si>
    <t>0101105D60D3838DB78E186D3480613B3339</t>
  </si>
  <si>
    <t>AD1[폴딩도어]</t>
  </si>
  <si>
    <t>3.000 x 3.000 = 9.000</t>
  </si>
  <si>
    <t>EA</t>
  </si>
  <si>
    <t>5CD653708B511A2F6728DC6B34C23C2BB64B55</t>
  </si>
  <si>
    <t>0101105CD653708B511A2F6728DC6B34C23C2BB64B55</t>
  </si>
  <si>
    <t>AD2[폴딩도어]</t>
  </si>
  <si>
    <t>3.000 x 2.700 = 8.100</t>
  </si>
  <si>
    <t>5CD653708B511A2F6728DC6B34C23C2BB64B56</t>
  </si>
  <si>
    <t>0101105CD653708B511A2F6728DC6B34C23C2BB64B56</t>
  </si>
  <si>
    <t>AD3[슬라이딩도어]</t>
  </si>
  <si>
    <t>1.800 x 2.250 = 4.050</t>
  </si>
  <si>
    <t>5CD653708B511A2F6728DC6B34C23C2BB64B57</t>
  </si>
  <si>
    <t>0101105CD653708B511A2F6728DC6B34C23C2BB64B57</t>
  </si>
  <si>
    <t>AD4[ABS도어]</t>
  </si>
  <si>
    <t>0.800 x 2.200 = 1.760</t>
  </si>
  <si>
    <t>5CD653708B511A2F6728DC6B34C23C2BB64B50</t>
  </si>
  <si>
    <t>0101105CD653708B511A2F6728DC6B34C23C2BB64B50</t>
  </si>
  <si>
    <t>AD5[단열시스템도어]</t>
  </si>
  <si>
    <t>1.500 x 2.700 = 4.050</t>
  </si>
  <si>
    <t>5CD653708B511A2F6728DC6B34C23C2BB64B51</t>
  </si>
  <si>
    <t>0101105CD653708B511A2F6728DC6B34C23C2BB64B51</t>
  </si>
  <si>
    <t>SD1[철재슬라이딩도어]</t>
  </si>
  <si>
    <t>1.500 x 2.400 = 3.600</t>
  </si>
  <si>
    <t>5CD653708B511A2F6728DC6B34C23C2BB64B52</t>
  </si>
  <si>
    <t>0101105CD653708B511A2F6728DC6B34C23C2BB64B52</t>
  </si>
  <si>
    <t>010111  칠    공    사</t>
  </si>
  <si>
    <t>010111</t>
  </si>
  <si>
    <t>바탕만들기+수성페인트 롤러칠</t>
  </si>
  <si>
    <t>내부천장, 2회, 1급, 석고보드면 올퍼티</t>
  </si>
  <si>
    <t>호표 41</t>
  </si>
  <si>
    <t>5D60F3D08EA64CCD6517CB6D4C7933</t>
  </si>
  <si>
    <t>0101115D60F3D08EA64CCD6517CB6D4C7933</t>
  </si>
  <si>
    <t>외부, 2회, 1급, con'c·mortar면</t>
  </si>
  <si>
    <t>호표 42</t>
  </si>
  <si>
    <t>5D60F3D08EA64CCD62548367AE7034</t>
  </si>
  <si>
    <t>0101115D60F3D08EA64CCD62548367AE7034</t>
  </si>
  <si>
    <t>바탕만들기+에폭시 코팅</t>
  </si>
  <si>
    <t>롤러칠</t>
  </si>
  <si>
    <t>호표 43</t>
  </si>
  <si>
    <t>5D60F3D98C8B836E6DC6576E13F931</t>
  </si>
  <si>
    <t>0101115D60F3D98C8B836E6DC6576E13F931</t>
  </si>
  <si>
    <t>010112  부  대  공  사</t>
  </si>
  <si>
    <t>010112</t>
  </si>
  <si>
    <t>0101125A4003218D4E302A6275586B55793AD4D69807</t>
  </si>
  <si>
    <t>0101125D6053C98C1D6F8766FF3E6FF8263D</t>
  </si>
  <si>
    <t>0101125D6053CE8478C4BC61728268D6533F</t>
  </si>
  <si>
    <t>0101125A4003218D588C2B638FFF6AFB9131C6325080</t>
  </si>
  <si>
    <t>0101125A4003218D588C2B638FFF6AFB9131C63149AF</t>
  </si>
  <si>
    <t>0101125D6053CD8BE0CB1E64D1336D659336</t>
  </si>
  <si>
    <t>합성목재데크 설치</t>
  </si>
  <si>
    <t>합성목재 25t + 아연도 40*40*2.3t@400</t>
  </si>
  <si>
    <t>호표 44</t>
  </si>
  <si>
    <t>5D6083058A4D058E6408D76FDC343C</t>
  </si>
  <si>
    <t>0101125D6083058A4D058E6408D76FDC343C</t>
  </si>
  <si>
    <t>합성목재데크 설치/벽</t>
  </si>
  <si>
    <t>합성목재 18t + 아연도 40*40*2.3t@400</t>
  </si>
  <si>
    <t>호표 45</t>
  </si>
  <si>
    <t>5D6083058A4D058E6408D76FDC2A32</t>
  </si>
  <si>
    <t>0101125D6083058A4D058E6408D76FDC2A32</t>
  </si>
  <si>
    <t>스틸난간대</t>
  </si>
  <si>
    <t>H=900, W=50*6t, ST'L 녹막이위에나멜페인트</t>
  </si>
  <si>
    <t>호표 46</t>
  </si>
  <si>
    <t>5D60B3BB8A56889864BDA669EA0E3D</t>
  </si>
  <si>
    <t>0101125D60B3BB8A56889864BDA669EA0E3D</t>
  </si>
  <si>
    <t>부패정화조</t>
  </si>
  <si>
    <t>5인용</t>
  </si>
  <si>
    <t>식</t>
  </si>
  <si>
    <t>5CD653708B511A2F6728DC6B34C23C2BB649A4</t>
  </si>
  <si>
    <t>0101125CD653708B511A2F6728DC6B34C23C2BB649A4</t>
  </si>
  <si>
    <t>점토벽돌바닥깔기</t>
  </si>
  <si>
    <t>T=55mm</t>
  </si>
  <si>
    <t>호표 47</t>
  </si>
  <si>
    <t>5D60A353855BD2786402F966FBCC34</t>
  </si>
  <si>
    <t>0101125D60A353855BD2786402F966FBCC34</t>
  </si>
  <si>
    <t>010113  골    재    대</t>
  </si>
  <si>
    <t>010113</t>
  </si>
  <si>
    <t>시멘트</t>
  </si>
  <si>
    <t>40KG,도착도</t>
  </si>
  <si>
    <t>포</t>
  </si>
  <si>
    <t>거래 P93</t>
  </si>
  <si>
    <t>5A4003218D4E30196B1FBD66566831AFF2C96A</t>
  </si>
  <si>
    <t>0101135A4003218D4E30196B1FBD66566831AFF2C96A</t>
  </si>
  <si>
    <t>모래</t>
  </si>
  <si>
    <t>도착도</t>
  </si>
  <si>
    <t>물자103</t>
  </si>
  <si>
    <t>5A6CC34781CF428D6196D861C307398F500FC1</t>
  </si>
  <si>
    <t>0101135A6CC34781CF428D6196D861C307398F500FC1</t>
  </si>
  <si>
    <t>010114  철  거  공  사</t>
  </si>
  <si>
    <t>010114</t>
  </si>
  <si>
    <t>콘크리트구조물 헐기(소형장비)</t>
  </si>
  <si>
    <t>공압식, 철근</t>
  </si>
  <si>
    <t>호표 48</t>
  </si>
  <si>
    <t>5D61033B862A5BCF6ECD1567DA2839</t>
  </si>
  <si>
    <t>0101145D61033B862A5BCF6ECD1567DA2839</t>
  </si>
  <si>
    <t>공압식, 무근</t>
  </si>
  <si>
    <t>호표 49</t>
  </si>
  <si>
    <t>5D61033B862A5BCF6ECD1567DA3930</t>
  </si>
  <si>
    <t>0101145D61033B862A5BCF6ECD1567DA3930</t>
  </si>
  <si>
    <t>벽돌 및 블럭벽 철거</t>
  </si>
  <si>
    <t>공압식,소형브레이커</t>
  </si>
  <si>
    <t>호표 50</t>
  </si>
  <si>
    <t>5D61033B862A5BCF6ECD1567DA3935</t>
  </si>
  <si>
    <t>0101145D61033B862A5BCF6ECD1567DA3935</t>
  </si>
  <si>
    <t>창호 철거</t>
  </si>
  <si>
    <t>호표 51</t>
  </si>
  <si>
    <t>5D61033B869D091E679FF463547A37</t>
  </si>
  <si>
    <t>0101145D61033B869D091E679FF463547A37</t>
  </si>
  <si>
    <t>0101145A6CC347814BE6976E1F3D6E712D317A86C946</t>
  </si>
  <si>
    <t>건설폐기물 상차비 - 중량 기준</t>
  </si>
  <si>
    <t>중간처리 대상, 15ton 덤프트럭</t>
  </si>
  <si>
    <t>5D60034A89F9BE3F6E176463BFD230</t>
  </si>
  <si>
    <t>0101145D60034A89F9BE3F6E176463BFD230</t>
  </si>
  <si>
    <t>0102  ▣ 설비공사</t>
  </si>
  <si>
    <t>0102</t>
  </si>
  <si>
    <t>설비공사</t>
  </si>
  <si>
    <t>설비내역서참조</t>
  </si>
  <si>
    <t>5CD653708B511A2F6728DC6B34C23C2BB64880</t>
  </si>
  <si>
    <t>01025CD653708B511A2F6728DC6B34C23C2BB64880</t>
  </si>
  <si>
    <t>0103  ▣ 토목공사</t>
  </si>
  <si>
    <t>0103</t>
  </si>
  <si>
    <t>토목공사</t>
  </si>
  <si>
    <t>토목내역서참조</t>
  </si>
  <si>
    <t>5CD653708B511A2F6728DC6B34C23C2BB649AF</t>
  </si>
  <si>
    <t>01035CD653708B511A2F6728DC6B34C23C2BB649AF</t>
  </si>
  <si>
    <t>0104  ▣ 관급자재대</t>
  </si>
  <si>
    <t>0104</t>
  </si>
  <si>
    <t>3</t>
  </si>
  <si>
    <t>냉난방-관급자재</t>
  </si>
  <si>
    <t>조달수수료포함</t>
  </si>
  <si>
    <t>5CD653708B511A2F6728DC6B34C23C2BB64881</t>
  </si>
  <si>
    <t>01045CD653708B511A2F6728DC6B34C23C2BB64881</t>
  </si>
  <si>
    <t>비      고</t>
  </si>
  <si>
    <t>공 사 원 가 계 산 서</t>
  </si>
  <si>
    <t>금액 : 사억일천육백육십육만이천원(￦416,662,000)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</si>
  <si>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</si>
  <si>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</si>
  <si>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</si>
  <si>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</si>
  <si>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</si>
  <si>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</si>
  <si>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</si>
  <si>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</si>
  <si>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</si>
  <si>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</si>
  <si>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</si>
  <si>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</si>
  <si>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</si>
  <si>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</si>
  <si>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</si>
  <si>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</si>
  <si>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</si>
  <si>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</si>
  <si>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</si>
  <si>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</si>
  <si>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</si>
  <si>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</si>
  <si>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</si>
  <si>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</si>
  <si>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</si>
  <si>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</si>
  <si>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</si>
  <si>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</si>
  <si>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</si>
  <si>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</si>
  <si>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</si>
  <si>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</si>
  <si>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</si>
  <si>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</si>
  <si>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</si>
  <si>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</si>
  <si>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</si>
  <si>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</si>
  <si>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C8</t>
  </si>
  <si>
    <t>퇴직  공제  부금비</t>
  </si>
  <si>
    <t>직접노무비 * 2.3%</t>
  </si>
  <si>
    <t>CA</t>
  </si>
  <si>
    <t>산업안전보건관리비</t>
  </si>
  <si>
    <t>(재료비+직노+관급자재비) * 2.93%</t>
  </si>
  <si>
    <t>CH</t>
  </si>
  <si>
    <t>환  경  보  전  비</t>
  </si>
  <si>
    <t>(재료비+직노+기계경비) * 0.5%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</si>
  <si>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</si>
  <si>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</si>
  <si>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</si>
  <si>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</si>
  <si>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</si>
  <si>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</si>
  <si>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</si>
  <si>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</si>
  <si>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</si>
  <si>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</si>
  <si>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</si>
  <si>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</si>
  <si>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</si>
  <si>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</si>
  <si>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</si>
  <si>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</si>
  <si>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</si>
  <si>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</si>
  <si>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</si>
  <si>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</si>
  <si>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</si>
  <si>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</si>
  <si>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</si>
  <si>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</si>
  <si>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</si>
  <si>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DJ</t>
  </si>
  <si>
    <t>관 급 자 재 비</t>
  </si>
  <si>
    <t>S2</t>
  </si>
  <si>
    <t>총   공   사    비</t>
  </si>
  <si>
    <t>공사명 : 원고개 희망공작소 조성공사(건축+설비+토목)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</si>
</sst>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#"/>
    <numFmt numFmtId="177" formatCode="#,###;\-#,###;#;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0" fillId="2" borderId="0" xfId="0" quotePrefix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>
      <alignment vertical="center"/>
    </xf>
    <xf numFmtId="0" fontId="5" fillId="3" borderId="1" xfId="0" quotePrefix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0" fontId="0" fillId="3" borderId="0" xfId="0" quotePrefix="1" applyFill="1" applyAlignment="1">
      <alignment vertical="center"/>
    </xf>
    <xf numFmtId="0" fontId="0" fillId="3" borderId="0" xfId="0" applyFill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3" borderId="0" xfId="0" applyFill="1">
      <alignment vertical="center"/>
    </xf>
    <xf numFmtId="0" fontId="0" fillId="3" borderId="0" xfId="0" quotePrefix="1" applyFill="1">
      <alignment vertical="center"/>
    </xf>
    <xf numFmtId="176" fontId="0" fillId="3" borderId="1" xfId="0" applyNumberFormat="1" applyFont="1" applyFill="1" applyBorder="1" applyAlignment="1">
      <alignment vertical="center" wrapText="1"/>
    </xf>
    <xf numFmtId="0" fontId="0" fillId="3" borderId="1" xfId="0" quotePrefix="1" applyFont="1" applyFill="1" applyBorder="1" applyAlignment="1">
      <alignment vertical="center" wrapText="1"/>
    </xf>
    <xf numFmtId="0" fontId="0" fillId="2" borderId="0" xfId="0" quotePrefix="1" applyFill="1">
      <alignment vertical="center"/>
    </xf>
    <xf numFmtId="176" fontId="0" fillId="2" borderId="1" xfId="0" applyNumberFormat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vertical="center" wrapText="1"/>
    </xf>
    <xf numFmtId="0" fontId="0" fillId="4" borderId="0" xfId="0" quotePrefix="1" applyFill="1">
      <alignment vertical="center"/>
    </xf>
    <xf numFmtId="176" fontId="0" fillId="4" borderId="1" xfId="0" applyNumberFormat="1" applyFont="1" applyFill="1" applyBorder="1" applyAlignment="1">
      <alignment vertical="center" wrapText="1"/>
    </xf>
    <xf numFmtId="0" fontId="0" fillId="4" borderId="1" xfId="0" quotePrefix="1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3" borderId="1" xfId="0" quotePrefix="1" applyFont="1" applyFill="1" applyBorder="1" applyAlignment="1">
      <alignment vertical="center" wrapText="1"/>
    </xf>
    <xf numFmtId="0" fontId="0" fillId="3" borderId="1" xfId="0" quotePrefix="1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opLeftCell="B1" zoomScale="80" zoomScaleNormal="80" workbookViewId="0">
      <selection activeCell="D18" sqref="D18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40" t="s">
        <v>501</v>
      </c>
      <c r="C1" s="40"/>
      <c r="D1" s="40"/>
      <c r="E1" s="40"/>
      <c r="F1" s="40"/>
      <c r="G1" s="40"/>
    </row>
    <row r="2" spans="1:7" ht="21.95" customHeight="1">
      <c r="B2" s="41" t="s">
        <v>579</v>
      </c>
      <c r="C2" s="41"/>
      <c r="D2" s="41"/>
      <c r="E2" s="41"/>
      <c r="F2" s="42" t="s">
        <v>502</v>
      </c>
      <c r="G2" s="42"/>
    </row>
    <row r="3" spans="1:7" ht="21.95" customHeight="1">
      <c r="B3" s="43" t="s">
        <v>503</v>
      </c>
      <c r="C3" s="43"/>
      <c r="D3" s="43"/>
      <c r="E3" s="13" t="s">
        <v>504</v>
      </c>
      <c r="F3" s="13" t="s">
        <v>505</v>
      </c>
      <c r="G3" s="13" t="s">
        <v>500</v>
      </c>
    </row>
    <row r="4" spans="1:7" ht="21.95" customHeight="1">
      <c r="A4" s="1" t="s">
        <v>510</v>
      </c>
      <c r="B4" s="44" t="s">
        <v>506</v>
      </c>
      <c r="C4" s="44" t="s">
        <v>507</v>
      </c>
      <c r="D4" s="14" t="s">
        <v>511</v>
      </c>
      <c r="E4" s="15">
        <f>TRUNC(공종별집계표!F5, 0)</f>
        <v>0</v>
      </c>
      <c r="F4" s="12" t="s">
        <v>52</v>
      </c>
      <c r="G4" s="12" t="s">
        <v>52</v>
      </c>
    </row>
    <row r="5" spans="1:7" ht="21.95" customHeight="1">
      <c r="A5" s="1" t="s">
        <v>512</v>
      </c>
      <c r="B5" s="44"/>
      <c r="C5" s="44"/>
      <c r="D5" s="14" t="s">
        <v>513</v>
      </c>
      <c r="E5" s="15">
        <v>0</v>
      </c>
      <c r="F5" s="12" t="s">
        <v>52</v>
      </c>
      <c r="G5" s="12" t="s">
        <v>52</v>
      </c>
    </row>
    <row r="6" spans="1:7" ht="21.95" customHeight="1">
      <c r="A6" s="1" t="s">
        <v>514</v>
      </c>
      <c r="B6" s="44"/>
      <c r="C6" s="44"/>
      <c r="D6" s="14" t="s">
        <v>515</v>
      </c>
      <c r="E6" s="15">
        <v>0</v>
      </c>
      <c r="F6" s="12" t="s">
        <v>52</v>
      </c>
      <c r="G6" s="12" t="s">
        <v>52</v>
      </c>
    </row>
    <row r="7" spans="1:7" ht="21.95" customHeight="1">
      <c r="A7" s="1" t="s">
        <v>516</v>
      </c>
      <c r="B7" s="44"/>
      <c r="C7" s="44"/>
      <c r="D7" s="14" t="s">
        <v>517</v>
      </c>
      <c r="E7" s="15">
        <f>TRUNC(E4+E5-E6, 0)</f>
        <v>0</v>
      </c>
      <c r="F7" s="12" t="s">
        <v>52</v>
      </c>
      <c r="G7" s="12" t="s">
        <v>52</v>
      </c>
    </row>
    <row r="8" spans="1:7" ht="21.95" customHeight="1">
      <c r="A8" s="1" t="s">
        <v>518</v>
      </c>
      <c r="B8" s="44"/>
      <c r="C8" s="44" t="s">
        <v>508</v>
      </c>
      <c r="D8" s="14" t="s">
        <v>519</v>
      </c>
      <c r="E8" s="15">
        <f>TRUNC(공종별집계표!H5, 0)</f>
        <v>0</v>
      </c>
      <c r="F8" s="12" t="s">
        <v>52</v>
      </c>
      <c r="G8" s="12" t="s">
        <v>52</v>
      </c>
    </row>
    <row r="9" spans="1:7" ht="21.95" customHeight="1">
      <c r="A9" s="1" t="s">
        <v>520</v>
      </c>
      <c r="B9" s="44"/>
      <c r="C9" s="44"/>
      <c r="D9" s="14" t="s">
        <v>521</v>
      </c>
      <c r="E9" s="15">
        <f>TRUNC(E8*0.08, 0)</f>
        <v>0</v>
      </c>
      <c r="F9" s="12" t="s">
        <v>522</v>
      </c>
      <c r="G9" s="12" t="s">
        <v>52</v>
      </c>
    </row>
    <row r="10" spans="1:7" ht="21.95" customHeight="1">
      <c r="A10" s="1" t="s">
        <v>523</v>
      </c>
      <c r="B10" s="44"/>
      <c r="C10" s="44"/>
      <c r="D10" s="14" t="s">
        <v>517</v>
      </c>
      <c r="E10" s="15">
        <f>TRUNC(E8+E9, 0)</f>
        <v>0</v>
      </c>
      <c r="F10" s="12" t="s">
        <v>52</v>
      </c>
      <c r="G10" s="12" t="s">
        <v>52</v>
      </c>
    </row>
    <row r="11" spans="1:7" ht="21.95" customHeight="1">
      <c r="A11" s="1" t="s">
        <v>524</v>
      </c>
      <c r="B11" s="44"/>
      <c r="C11" s="44" t="s">
        <v>509</v>
      </c>
      <c r="D11" s="14" t="s">
        <v>525</v>
      </c>
      <c r="E11" s="15">
        <f>TRUNC(공종별집계표!J5, 0)</f>
        <v>0</v>
      </c>
      <c r="F11" s="12" t="s">
        <v>52</v>
      </c>
      <c r="G11" s="12" t="s">
        <v>52</v>
      </c>
    </row>
    <row r="12" spans="1:7" ht="21.95" customHeight="1">
      <c r="A12" s="1" t="s">
        <v>526</v>
      </c>
      <c r="B12" s="44"/>
      <c r="C12" s="44"/>
      <c r="D12" s="14" t="s">
        <v>527</v>
      </c>
      <c r="E12" s="15">
        <f>TRUNC(E10*0.0375, 0)</f>
        <v>0</v>
      </c>
      <c r="F12" s="12" t="s">
        <v>528</v>
      </c>
      <c r="G12" s="12" t="s">
        <v>52</v>
      </c>
    </row>
    <row r="13" spans="1:7" ht="21.95" customHeight="1">
      <c r="A13" s="1" t="s">
        <v>529</v>
      </c>
      <c r="B13" s="44"/>
      <c r="C13" s="44"/>
      <c r="D13" s="14" t="s">
        <v>530</v>
      </c>
      <c r="E13" s="15">
        <f>TRUNC(E10*0.0087, 0)</f>
        <v>0</v>
      </c>
      <c r="F13" s="12" t="s">
        <v>531</v>
      </c>
      <c r="G13" s="12" t="s">
        <v>52</v>
      </c>
    </row>
    <row r="14" spans="1:7" ht="21.95" customHeight="1">
      <c r="A14" s="1" t="s">
        <v>532</v>
      </c>
      <c r="B14" s="44"/>
      <c r="C14" s="44"/>
      <c r="D14" s="14" t="s">
        <v>533</v>
      </c>
      <c r="E14" s="15">
        <f>TRUNC(E8*0.0323, 0)</f>
        <v>0</v>
      </c>
      <c r="F14" s="12" t="s">
        <v>534</v>
      </c>
      <c r="G14" s="12" t="s">
        <v>52</v>
      </c>
    </row>
    <row r="15" spans="1:7" ht="21.95" customHeight="1">
      <c r="A15" s="1" t="s">
        <v>535</v>
      </c>
      <c r="B15" s="44"/>
      <c r="C15" s="44"/>
      <c r="D15" s="14" t="s">
        <v>536</v>
      </c>
      <c r="E15" s="15">
        <f>TRUNC(E8*0.045, 0)</f>
        <v>0</v>
      </c>
      <c r="F15" s="12" t="s">
        <v>537</v>
      </c>
      <c r="G15" s="12" t="s">
        <v>52</v>
      </c>
    </row>
    <row r="16" spans="1:7" ht="21.95" customHeight="1">
      <c r="A16" s="1" t="s">
        <v>538</v>
      </c>
      <c r="B16" s="44"/>
      <c r="C16" s="44"/>
      <c r="D16" s="14" t="s">
        <v>539</v>
      </c>
      <c r="E16" s="15">
        <f>TRUNC(E14*0.0851, 0)</f>
        <v>0</v>
      </c>
      <c r="F16" s="12" t="s">
        <v>540</v>
      </c>
      <c r="G16" s="12" t="s">
        <v>52</v>
      </c>
    </row>
    <row r="17" spans="1:7" ht="21.95" customHeight="1">
      <c r="A17" s="1" t="s">
        <v>541</v>
      </c>
      <c r="B17" s="44"/>
      <c r="C17" s="44"/>
      <c r="D17" s="14" t="s">
        <v>542</v>
      </c>
      <c r="E17" s="15">
        <f>TRUNC(E8*0.023, 0)</f>
        <v>0</v>
      </c>
      <c r="F17" s="12" t="s">
        <v>543</v>
      </c>
      <c r="G17" s="12" t="s">
        <v>52</v>
      </c>
    </row>
    <row r="18" spans="1:7" ht="21.95" customHeight="1">
      <c r="A18" s="1" t="s">
        <v>544</v>
      </c>
      <c r="B18" s="44"/>
      <c r="C18" s="44"/>
      <c r="D18" s="14" t="s">
        <v>545</v>
      </c>
      <c r="E18" s="15">
        <f>TRUNC((E7+E8+(E30/1.1))*0.0293, 0)</f>
        <v>0</v>
      </c>
      <c r="F18" s="12" t="s">
        <v>546</v>
      </c>
      <c r="G18" s="12" t="s">
        <v>52</v>
      </c>
    </row>
    <row r="19" spans="1:7" ht="21.95" customHeight="1">
      <c r="A19" s="1" t="s">
        <v>547</v>
      </c>
      <c r="B19" s="44"/>
      <c r="C19" s="44"/>
      <c r="D19" s="14" t="s">
        <v>548</v>
      </c>
      <c r="E19" s="15">
        <f>TRUNC((E7+E8+E11)*0.005, 0)</f>
        <v>0</v>
      </c>
      <c r="F19" s="12" t="s">
        <v>549</v>
      </c>
      <c r="G19" s="12" t="s">
        <v>52</v>
      </c>
    </row>
    <row r="20" spans="1:7" ht="21.95" customHeight="1">
      <c r="A20" s="1" t="s">
        <v>550</v>
      </c>
      <c r="B20" s="44"/>
      <c r="C20" s="44"/>
      <c r="D20" s="14" t="s">
        <v>551</v>
      </c>
      <c r="E20" s="15">
        <f>TRUNC((E7+E10)*0.056, 0)</f>
        <v>0</v>
      </c>
      <c r="F20" s="12" t="s">
        <v>552</v>
      </c>
      <c r="G20" s="12" t="s">
        <v>52</v>
      </c>
    </row>
    <row r="21" spans="1:7" ht="21.95" customHeight="1">
      <c r="A21" s="1" t="s">
        <v>553</v>
      </c>
      <c r="B21" s="44"/>
      <c r="C21" s="44"/>
      <c r="D21" s="14" t="s">
        <v>554</v>
      </c>
      <c r="E21" s="15">
        <f>TRUNC((E7+E8+E11)*0.00081, 0)</f>
        <v>0</v>
      </c>
      <c r="F21" s="12" t="s">
        <v>555</v>
      </c>
      <c r="G21" s="12" t="s">
        <v>52</v>
      </c>
    </row>
    <row r="22" spans="1:7" ht="21.95" customHeight="1">
      <c r="A22" s="1" t="s">
        <v>556</v>
      </c>
      <c r="B22" s="44"/>
      <c r="C22" s="44"/>
      <c r="D22" s="14" t="s">
        <v>557</v>
      </c>
      <c r="E22" s="15">
        <f>TRUNC((E7+E8+E11)*0.0007, 0)</f>
        <v>0</v>
      </c>
      <c r="F22" s="12" t="s">
        <v>558</v>
      </c>
      <c r="G22" s="12" t="s">
        <v>52</v>
      </c>
    </row>
    <row r="23" spans="1:7" ht="21.95" customHeight="1">
      <c r="A23" s="1" t="s">
        <v>559</v>
      </c>
      <c r="B23" s="44"/>
      <c r="C23" s="44"/>
      <c r="D23" s="14" t="s">
        <v>517</v>
      </c>
      <c r="E23" s="15">
        <f>TRUNC(E11+E12+E13+E14+E15+E17+E18+E16+E20+E19+E21+E22, 0)</f>
        <v>0</v>
      </c>
      <c r="F23" s="12" t="s">
        <v>52</v>
      </c>
      <c r="G23" s="12" t="s">
        <v>52</v>
      </c>
    </row>
    <row r="24" spans="1:7" ht="21.95" customHeight="1">
      <c r="A24" s="1" t="s">
        <v>560</v>
      </c>
      <c r="B24" s="49" t="s">
        <v>561</v>
      </c>
      <c r="C24" s="49"/>
      <c r="D24" s="50"/>
      <c r="E24" s="15">
        <f>TRUNC(E7+E10+E23, 0)</f>
        <v>0</v>
      </c>
      <c r="F24" s="12" t="s">
        <v>52</v>
      </c>
      <c r="G24" s="12" t="s">
        <v>52</v>
      </c>
    </row>
    <row r="25" spans="1:7" ht="21.95" customHeight="1">
      <c r="A25" s="1" t="s">
        <v>562</v>
      </c>
      <c r="B25" s="49" t="s">
        <v>563</v>
      </c>
      <c r="C25" s="49"/>
      <c r="D25" s="50"/>
      <c r="E25" s="15">
        <f>TRUNC(E24*0.06, 0)</f>
        <v>0</v>
      </c>
      <c r="F25" s="12" t="s">
        <v>564</v>
      </c>
      <c r="G25" s="12" t="s">
        <v>52</v>
      </c>
    </row>
    <row r="26" spans="1:7" ht="21.95" customHeight="1">
      <c r="A26" s="1" t="s">
        <v>565</v>
      </c>
      <c r="B26" s="49" t="s">
        <v>566</v>
      </c>
      <c r="C26" s="49"/>
      <c r="D26" s="50"/>
      <c r="E26" s="15">
        <f>TRUNC((E10+E23+E25)*0.15, 0)</f>
        <v>0</v>
      </c>
      <c r="F26" s="12" t="s">
        <v>567</v>
      </c>
      <c r="G26" s="12" t="s">
        <v>52</v>
      </c>
    </row>
    <row r="27" spans="1:7" ht="21.95" customHeight="1">
      <c r="A27" s="1" t="s">
        <v>568</v>
      </c>
      <c r="B27" s="49" t="s">
        <v>569</v>
      </c>
      <c r="C27" s="49"/>
      <c r="D27" s="50"/>
      <c r="E27" s="15">
        <f>TRUNC(E24+E25+E26, 0)</f>
        <v>0</v>
      </c>
      <c r="F27" s="12" t="s">
        <v>52</v>
      </c>
      <c r="G27" s="12" t="s">
        <v>52</v>
      </c>
    </row>
    <row r="28" spans="1:7" ht="21.95" customHeight="1">
      <c r="A28" s="1" t="s">
        <v>570</v>
      </c>
      <c r="B28" s="49" t="s">
        <v>571</v>
      </c>
      <c r="C28" s="49"/>
      <c r="D28" s="50"/>
      <c r="E28" s="15">
        <f>TRUNC(E27*0.1, 0)</f>
        <v>0</v>
      </c>
      <c r="F28" s="12" t="s">
        <v>572</v>
      </c>
      <c r="G28" s="12" t="s">
        <v>52</v>
      </c>
    </row>
    <row r="29" spans="1:7" s="39" customFormat="1" ht="21.95" customHeight="1">
      <c r="A29" s="36" t="s">
        <v>573</v>
      </c>
      <c r="B29" s="51" t="s">
        <v>574</v>
      </c>
      <c r="C29" s="51"/>
      <c r="D29" s="52"/>
      <c r="E29" s="37">
        <f>TRUNC(E27+E28, 0)</f>
        <v>0</v>
      </c>
      <c r="F29" s="38" t="s">
        <v>52</v>
      </c>
      <c r="G29" s="38" t="s">
        <v>52</v>
      </c>
    </row>
    <row r="30" spans="1:7" s="29" customFormat="1" ht="21.95" customHeight="1">
      <c r="A30" s="30" t="s">
        <v>575</v>
      </c>
      <c r="B30" s="45" t="s">
        <v>576</v>
      </c>
      <c r="C30" s="45"/>
      <c r="D30" s="46"/>
      <c r="E30" s="31">
        <f>TRUNC(공종별집계표!T23, 0)</f>
        <v>0</v>
      </c>
      <c r="F30" s="32" t="s">
        <v>52</v>
      </c>
      <c r="G30" s="32" t="s">
        <v>52</v>
      </c>
    </row>
    <row r="31" spans="1:7" s="22" customFormat="1" ht="21.95" customHeight="1">
      <c r="A31" s="33" t="s">
        <v>577</v>
      </c>
      <c r="B31" s="47" t="s">
        <v>578</v>
      </c>
      <c r="C31" s="47"/>
      <c r="D31" s="48"/>
      <c r="E31" s="34">
        <f>TRUNC(E29+E30, 0)</f>
        <v>0</v>
      </c>
      <c r="F31" s="35" t="s">
        <v>52</v>
      </c>
      <c r="G31" s="35" t="s">
        <v>52</v>
      </c>
    </row>
    <row r="33" spans="5:5">
      <c r="E33" s="5"/>
    </row>
  </sheetData>
  <mergeCells count="16">
    <mergeCell ref="B30:D30"/>
    <mergeCell ref="B31:D31"/>
    <mergeCell ref="B24:D24"/>
    <mergeCell ref="B25:D25"/>
    <mergeCell ref="B26:D26"/>
    <mergeCell ref="B27:D27"/>
    <mergeCell ref="B28:D28"/>
    <mergeCell ref="B29:D29"/>
    <mergeCell ref="B1:G1"/>
    <mergeCell ref="B2:E2"/>
    <mergeCell ref="F2:G2"/>
    <mergeCell ref="B3:D3"/>
    <mergeCell ref="B4:B23"/>
    <mergeCell ref="C4:C7"/>
    <mergeCell ref="C8:C10"/>
    <mergeCell ref="C11:C23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80" zoomScaleNormal="80" workbookViewId="0">
      <selection activeCell="A13" sqref="A13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30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/>
      <c r="G3" s="55" t="s">
        <v>9</v>
      </c>
      <c r="H3" s="55"/>
      <c r="I3" s="55" t="s">
        <v>10</v>
      </c>
      <c r="J3" s="55"/>
      <c r="K3" s="55" t="s">
        <v>11</v>
      </c>
      <c r="L3" s="55"/>
      <c r="M3" s="55" t="s">
        <v>12</v>
      </c>
      <c r="N3" s="57" t="s">
        <v>13</v>
      </c>
      <c r="O3" s="57" t="s">
        <v>14</v>
      </c>
      <c r="P3" s="57" t="s">
        <v>15</v>
      </c>
      <c r="Q3" s="57" t="s">
        <v>16</v>
      </c>
      <c r="R3" s="57" t="s">
        <v>17</v>
      </c>
      <c r="S3" s="57" t="s">
        <v>18</v>
      </c>
      <c r="T3" s="57" t="s">
        <v>19</v>
      </c>
    </row>
    <row r="4" spans="1:20" ht="30" customHeight="1">
      <c r="A4" s="56"/>
      <c r="B4" s="56"/>
      <c r="C4" s="56"/>
      <c r="D4" s="56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56"/>
      <c r="N4" s="57"/>
      <c r="O4" s="57"/>
      <c r="P4" s="57"/>
      <c r="Q4" s="57"/>
      <c r="R4" s="57"/>
      <c r="S4" s="57"/>
      <c r="T4" s="57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F6+F21+F22</f>
        <v>0</v>
      </c>
      <c r="F5" s="10">
        <f t="shared" ref="F5:F23" si="0">E5*D5</f>
        <v>0</v>
      </c>
      <c r="G5" s="10">
        <f>H6+H21+H22</f>
        <v>0</v>
      </c>
      <c r="H5" s="10">
        <f t="shared" ref="H5:H23" si="1">G5*D5</f>
        <v>0</v>
      </c>
      <c r="I5" s="10">
        <f>J6+J21+J22</f>
        <v>0</v>
      </c>
      <c r="J5" s="10">
        <f t="shared" ref="J5:J23" si="2">I5*D5</f>
        <v>0</v>
      </c>
      <c r="K5" s="10">
        <f t="shared" ref="K5:K23" si="3">E5+G5+I5</f>
        <v>0</v>
      </c>
      <c r="L5" s="10">
        <f t="shared" ref="L5:L23" si="4">F5+H5+J5</f>
        <v>0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s="22" customFormat="1" ht="30" customHeight="1">
      <c r="A6" s="16" t="s">
        <v>54</v>
      </c>
      <c r="B6" s="16" t="s">
        <v>52</v>
      </c>
      <c r="C6" s="16" t="s">
        <v>52</v>
      </c>
      <c r="D6" s="17">
        <v>1</v>
      </c>
      <c r="E6" s="18">
        <f>F7+F8+F9+F10+F11+F12+F13+F14+F15+F16+F17+F18+F19+F20</f>
        <v>0</v>
      </c>
      <c r="F6" s="18">
        <f t="shared" si="0"/>
        <v>0</v>
      </c>
      <c r="G6" s="18">
        <f>H7+H8+H9+H10+H11+H12+H13+H14+H15+H16+H17+H18+H19+H20</f>
        <v>0</v>
      </c>
      <c r="H6" s="18">
        <f t="shared" si="1"/>
        <v>0</v>
      </c>
      <c r="I6" s="18">
        <f>J7+J8+J9+J10+J11+J12+J13+J14+J15+J16+J17+J18+J19+J20</f>
        <v>0</v>
      </c>
      <c r="J6" s="18">
        <f t="shared" si="2"/>
        <v>0</v>
      </c>
      <c r="K6" s="18">
        <f t="shared" si="3"/>
        <v>0</v>
      </c>
      <c r="L6" s="18">
        <f t="shared" si="4"/>
        <v>0</v>
      </c>
      <c r="M6" s="16" t="s">
        <v>52</v>
      </c>
      <c r="N6" s="19" t="s">
        <v>55</v>
      </c>
      <c r="O6" s="19" t="s">
        <v>52</v>
      </c>
      <c r="P6" s="19" t="s">
        <v>53</v>
      </c>
      <c r="Q6" s="19" t="s">
        <v>52</v>
      </c>
      <c r="R6" s="20">
        <v>2</v>
      </c>
      <c r="S6" s="19" t="s">
        <v>52</v>
      </c>
      <c r="T6" s="21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공종별내역서!F27</f>
        <v>0</v>
      </c>
      <c r="F7" s="10">
        <f t="shared" si="0"/>
        <v>0</v>
      </c>
      <c r="G7" s="10">
        <f>공종별내역서!H27</f>
        <v>0</v>
      </c>
      <c r="H7" s="10">
        <f t="shared" si="1"/>
        <v>0</v>
      </c>
      <c r="I7" s="10">
        <f>공종별내역서!J27</f>
        <v>0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114</v>
      </c>
      <c r="B8" s="8" t="s">
        <v>52</v>
      </c>
      <c r="C8" s="8" t="s">
        <v>52</v>
      </c>
      <c r="D8" s="9">
        <v>1</v>
      </c>
      <c r="E8" s="10">
        <f>공종별내역서!F51</f>
        <v>0</v>
      </c>
      <c r="F8" s="10">
        <f t="shared" si="0"/>
        <v>0</v>
      </c>
      <c r="G8" s="10">
        <f>공종별내역서!H51</f>
        <v>0</v>
      </c>
      <c r="H8" s="10">
        <f t="shared" si="1"/>
        <v>0</v>
      </c>
      <c r="I8" s="10">
        <f>공종별내역서!J51</f>
        <v>0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8" t="s">
        <v>52</v>
      </c>
      <c r="N8" s="2" t="s">
        <v>115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137</v>
      </c>
      <c r="B9" s="8" t="s">
        <v>52</v>
      </c>
      <c r="C9" s="8" t="s">
        <v>52</v>
      </c>
      <c r="D9" s="9">
        <v>1</v>
      </c>
      <c r="E9" s="10">
        <f>공종별내역서!F75</f>
        <v>0</v>
      </c>
      <c r="F9" s="10">
        <f t="shared" si="0"/>
        <v>0</v>
      </c>
      <c r="G9" s="10">
        <f>공종별내역서!H75</f>
        <v>0</v>
      </c>
      <c r="H9" s="10">
        <f t="shared" si="1"/>
        <v>0</v>
      </c>
      <c r="I9" s="10">
        <f>공종별내역서!J75</f>
        <v>0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8" t="s">
        <v>52</v>
      </c>
      <c r="N9" s="2" t="s">
        <v>138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193</v>
      </c>
      <c r="B10" s="8" t="s">
        <v>52</v>
      </c>
      <c r="C10" s="8" t="s">
        <v>52</v>
      </c>
      <c r="D10" s="9">
        <v>1</v>
      </c>
      <c r="E10" s="10">
        <f>공종별내역서!F99</f>
        <v>0</v>
      </c>
      <c r="F10" s="10">
        <f t="shared" si="0"/>
        <v>0</v>
      </c>
      <c r="G10" s="10">
        <f>공종별내역서!H99</f>
        <v>0</v>
      </c>
      <c r="H10" s="10">
        <f t="shared" si="1"/>
        <v>0</v>
      </c>
      <c r="I10" s="10">
        <f>공종별내역서!J99</f>
        <v>0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8" t="s">
        <v>52</v>
      </c>
      <c r="N10" s="2" t="s">
        <v>194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233</v>
      </c>
      <c r="B11" s="8" t="s">
        <v>52</v>
      </c>
      <c r="C11" s="8" t="s">
        <v>52</v>
      </c>
      <c r="D11" s="9">
        <v>1</v>
      </c>
      <c r="E11" s="10">
        <f>공종별내역서!F123</f>
        <v>0</v>
      </c>
      <c r="F11" s="10">
        <f t="shared" si="0"/>
        <v>0</v>
      </c>
      <c r="G11" s="10">
        <f>공종별내역서!H123</f>
        <v>0</v>
      </c>
      <c r="H11" s="10">
        <f t="shared" si="1"/>
        <v>0</v>
      </c>
      <c r="I11" s="10">
        <f>공종별내역서!J123</f>
        <v>0</v>
      </c>
      <c r="J11" s="10">
        <f t="shared" si="2"/>
        <v>0</v>
      </c>
      <c r="K11" s="10">
        <f t="shared" si="3"/>
        <v>0</v>
      </c>
      <c r="L11" s="10">
        <f t="shared" si="4"/>
        <v>0</v>
      </c>
      <c r="M11" s="8" t="s">
        <v>52</v>
      </c>
      <c r="N11" s="2" t="s">
        <v>234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253</v>
      </c>
      <c r="B12" s="8" t="s">
        <v>52</v>
      </c>
      <c r="C12" s="8" t="s">
        <v>52</v>
      </c>
      <c r="D12" s="9">
        <v>1</v>
      </c>
      <c r="E12" s="10">
        <f>공종별내역서!F147</f>
        <v>0</v>
      </c>
      <c r="F12" s="10">
        <f t="shared" si="0"/>
        <v>0</v>
      </c>
      <c r="G12" s="10">
        <f>공종별내역서!H147</f>
        <v>0</v>
      </c>
      <c r="H12" s="10">
        <f t="shared" si="1"/>
        <v>0</v>
      </c>
      <c r="I12" s="10">
        <f>공종별내역서!J147</f>
        <v>0</v>
      </c>
      <c r="J12" s="10">
        <f t="shared" si="2"/>
        <v>0</v>
      </c>
      <c r="K12" s="10">
        <f t="shared" si="3"/>
        <v>0</v>
      </c>
      <c r="L12" s="10">
        <f t="shared" si="4"/>
        <v>0</v>
      </c>
      <c r="M12" s="8" t="s">
        <v>52</v>
      </c>
      <c r="N12" s="2" t="s">
        <v>254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309</v>
      </c>
      <c r="B13" s="8" t="s">
        <v>52</v>
      </c>
      <c r="C13" s="8" t="s">
        <v>52</v>
      </c>
      <c r="D13" s="9">
        <v>1</v>
      </c>
      <c r="E13" s="10">
        <f>공종별내역서!F171</f>
        <v>0</v>
      </c>
      <c r="F13" s="10">
        <f t="shared" si="0"/>
        <v>0</v>
      </c>
      <c r="G13" s="10">
        <f>공종별내역서!H171</f>
        <v>0</v>
      </c>
      <c r="H13" s="10">
        <f t="shared" si="1"/>
        <v>0</v>
      </c>
      <c r="I13" s="10">
        <f>공종별내역서!J171</f>
        <v>0</v>
      </c>
      <c r="J13" s="10">
        <f t="shared" si="2"/>
        <v>0</v>
      </c>
      <c r="K13" s="10">
        <f t="shared" si="3"/>
        <v>0</v>
      </c>
      <c r="L13" s="10">
        <f t="shared" si="4"/>
        <v>0</v>
      </c>
      <c r="M13" s="8" t="s">
        <v>52</v>
      </c>
      <c r="N13" s="2" t="s">
        <v>310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316</v>
      </c>
      <c r="B14" s="8" t="s">
        <v>52</v>
      </c>
      <c r="C14" s="8" t="s">
        <v>52</v>
      </c>
      <c r="D14" s="9">
        <v>1</v>
      </c>
      <c r="E14" s="10">
        <f>공종별내역서!F195</f>
        <v>0</v>
      </c>
      <c r="F14" s="10">
        <f t="shared" si="0"/>
        <v>0</v>
      </c>
      <c r="G14" s="10">
        <f>공종별내역서!H195</f>
        <v>0</v>
      </c>
      <c r="H14" s="10">
        <f t="shared" si="1"/>
        <v>0</v>
      </c>
      <c r="I14" s="10">
        <f>공종별내역서!J195</f>
        <v>0</v>
      </c>
      <c r="J14" s="10">
        <f t="shared" si="2"/>
        <v>0</v>
      </c>
      <c r="K14" s="10">
        <f t="shared" si="3"/>
        <v>0</v>
      </c>
      <c r="L14" s="10">
        <f t="shared" si="4"/>
        <v>0</v>
      </c>
      <c r="M14" s="8" t="s">
        <v>52</v>
      </c>
      <c r="N14" s="2" t="s">
        <v>317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8" t="s">
        <v>340</v>
      </c>
      <c r="B15" s="8" t="s">
        <v>52</v>
      </c>
      <c r="C15" s="8" t="s">
        <v>52</v>
      </c>
      <c r="D15" s="9">
        <v>1</v>
      </c>
      <c r="E15" s="10">
        <f>공종별내역서!F219</f>
        <v>0</v>
      </c>
      <c r="F15" s="10">
        <f t="shared" si="0"/>
        <v>0</v>
      </c>
      <c r="G15" s="10">
        <f>공종별내역서!H219</f>
        <v>0</v>
      </c>
      <c r="H15" s="10">
        <f t="shared" si="1"/>
        <v>0</v>
      </c>
      <c r="I15" s="10">
        <f>공종별내역서!J219</f>
        <v>0</v>
      </c>
      <c r="J15" s="10">
        <f t="shared" si="2"/>
        <v>0</v>
      </c>
      <c r="K15" s="10">
        <f t="shared" si="3"/>
        <v>0</v>
      </c>
      <c r="L15" s="10">
        <f t="shared" si="4"/>
        <v>0</v>
      </c>
      <c r="M15" s="8" t="s">
        <v>52</v>
      </c>
      <c r="N15" s="2" t="s">
        <v>341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6"/>
    </row>
    <row r="16" spans="1:20" ht="30" customHeight="1">
      <c r="A16" s="8" t="s">
        <v>357</v>
      </c>
      <c r="B16" s="8" t="s">
        <v>52</v>
      </c>
      <c r="C16" s="8" t="s">
        <v>52</v>
      </c>
      <c r="D16" s="9">
        <v>1</v>
      </c>
      <c r="E16" s="10">
        <f>공종별내역서!F243</f>
        <v>0</v>
      </c>
      <c r="F16" s="10">
        <f t="shared" si="0"/>
        <v>0</v>
      </c>
      <c r="G16" s="10">
        <f>공종별내역서!H243</f>
        <v>0</v>
      </c>
      <c r="H16" s="10">
        <f t="shared" si="1"/>
        <v>0</v>
      </c>
      <c r="I16" s="10">
        <f>공종별내역서!J243</f>
        <v>0</v>
      </c>
      <c r="J16" s="10">
        <f t="shared" si="2"/>
        <v>0</v>
      </c>
      <c r="K16" s="10">
        <f t="shared" si="3"/>
        <v>0</v>
      </c>
      <c r="L16" s="10">
        <f t="shared" si="4"/>
        <v>0</v>
      </c>
      <c r="M16" s="8" t="s">
        <v>52</v>
      </c>
      <c r="N16" s="2" t="s">
        <v>358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6"/>
    </row>
    <row r="17" spans="1:20" ht="30" customHeight="1">
      <c r="A17" s="8" t="s">
        <v>394</v>
      </c>
      <c r="B17" s="8" t="s">
        <v>52</v>
      </c>
      <c r="C17" s="8" t="s">
        <v>52</v>
      </c>
      <c r="D17" s="9">
        <v>1</v>
      </c>
      <c r="E17" s="10">
        <f>공종별내역서!F267</f>
        <v>0</v>
      </c>
      <c r="F17" s="10">
        <f t="shared" si="0"/>
        <v>0</v>
      </c>
      <c r="G17" s="10">
        <f>공종별내역서!H267</f>
        <v>0</v>
      </c>
      <c r="H17" s="10">
        <f t="shared" si="1"/>
        <v>0</v>
      </c>
      <c r="I17" s="10">
        <f>공종별내역서!J267</f>
        <v>0</v>
      </c>
      <c r="J17" s="10">
        <f t="shared" si="2"/>
        <v>0</v>
      </c>
      <c r="K17" s="10">
        <f t="shared" si="3"/>
        <v>0</v>
      </c>
      <c r="L17" s="10">
        <f t="shared" si="4"/>
        <v>0</v>
      </c>
      <c r="M17" s="8" t="s">
        <v>52</v>
      </c>
      <c r="N17" s="2" t="s">
        <v>395</v>
      </c>
      <c r="O17" s="2" t="s">
        <v>52</v>
      </c>
      <c r="P17" s="2" t="s">
        <v>55</v>
      </c>
      <c r="Q17" s="2" t="s">
        <v>52</v>
      </c>
      <c r="R17" s="3">
        <v>3</v>
      </c>
      <c r="S17" s="2" t="s">
        <v>52</v>
      </c>
      <c r="T17" s="6"/>
    </row>
    <row r="18" spans="1:20" ht="30" customHeight="1">
      <c r="A18" s="8" t="s">
        <v>410</v>
      </c>
      <c r="B18" s="8" t="s">
        <v>52</v>
      </c>
      <c r="C18" s="8" t="s">
        <v>52</v>
      </c>
      <c r="D18" s="9">
        <v>1</v>
      </c>
      <c r="E18" s="10">
        <f>공종별내역서!F291</f>
        <v>0</v>
      </c>
      <c r="F18" s="10">
        <f t="shared" si="0"/>
        <v>0</v>
      </c>
      <c r="G18" s="10">
        <f>공종별내역서!H291</f>
        <v>0</v>
      </c>
      <c r="H18" s="10">
        <f t="shared" si="1"/>
        <v>0</v>
      </c>
      <c r="I18" s="10">
        <f>공종별내역서!J291</f>
        <v>0</v>
      </c>
      <c r="J18" s="10">
        <f t="shared" si="2"/>
        <v>0</v>
      </c>
      <c r="K18" s="10">
        <f t="shared" si="3"/>
        <v>0</v>
      </c>
      <c r="L18" s="10">
        <f t="shared" si="4"/>
        <v>0</v>
      </c>
      <c r="M18" s="8" t="s">
        <v>52</v>
      </c>
      <c r="N18" s="2" t="s">
        <v>411</v>
      </c>
      <c r="O18" s="2" t="s">
        <v>52</v>
      </c>
      <c r="P18" s="2" t="s">
        <v>55</v>
      </c>
      <c r="Q18" s="2" t="s">
        <v>52</v>
      </c>
      <c r="R18" s="3">
        <v>3</v>
      </c>
      <c r="S18" s="2" t="s">
        <v>52</v>
      </c>
      <c r="T18" s="6"/>
    </row>
    <row r="19" spans="1:20" ht="30" customHeight="1">
      <c r="A19" s="8" t="s">
        <v>443</v>
      </c>
      <c r="B19" s="8" t="s">
        <v>52</v>
      </c>
      <c r="C19" s="8" t="s">
        <v>52</v>
      </c>
      <c r="D19" s="9">
        <v>1</v>
      </c>
      <c r="E19" s="10">
        <f>공종별내역서!F315</f>
        <v>0</v>
      </c>
      <c r="F19" s="10">
        <f t="shared" si="0"/>
        <v>0</v>
      </c>
      <c r="G19" s="10">
        <f>공종별내역서!H315</f>
        <v>0</v>
      </c>
      <c r="H19" s="10">
        <f t="shared" si="1"/>
        <v>0</v>
      </c>
      <c r="I19" s="10">
        <f>공종별내역서!J315</f>
        <v>0</v>
      </c>
      <c r="J19" s="10">
        <f t="shared" si="2"/>
        <v>0</v>
      </c>
      <c r="K19" s="10">
        <f t="shared" si="3"/>
        <v>0</v>
      </c>
      <c r="L19" s="10">
        <f t="shared" si="4"/>
        <v>0</v>
      </c>
      <c r="M19" s="8" t="s">
        <v>52</v>
      </c>
      <c r="N19" s="2" t="s">
        <v>444</v>
      </c>
      <c r="O19" s="2" t="s">
        <v>52</v>
      </c>
      <c r="P19" s="2" t="s">
        <v>55</v>
      </c>
      <c r="Q19" s="2" t="s">
        <v>52</v>
      </c>
      <c r="R19" s="3">
        <v>3</v>
      </c>
      <c r="S19" s="2" t="s">
        <v>52</v>
      </c>
      <c r="T19" s="6"/>
    </row>
    <row r="20" spans="1:20" ht="30" customHeight="1">
      <c r="A20" s="8" t="s">
        <v>456</v>
      </c>
      <c r="B20" s="8" t="s">
        <v>52</v>
      </c>
      <c r="C20" s="8" t="s">
        <v>52</v>
      </c>
      <c r="D20" s="9">
        <v>1</v>
      </c>
      <c r="E20" s="10">
        <f>공종별내역서!F339</f>
        <v>0</v>
      </c>
      <c r="F20" s="10">
        <f t="shared" si="0"/>
        <v>0</v>
      </c>
      <c r="G20" s="10">
        <f>공종별내역서!H339</f>
        <v>0</v>
      </c>
      <c r="H20" s="10">
        <f t="shared" si="1"/>
        <v>0</v>
      </c>
      <c r="I20" s="10">
        <f>공종별내역서!J339</f>
        <v>0</v>
      </c>
      <c r="J20" s="10">
        <f t="shared" si="2"/>
        <v>0</v>
      </c>
      <c r="K20" s="10">
        <f t="shared" si="3"/>
        <v>0</v>
      </c>
      <c r="L20" s="10">
        <f t="shared" si="4"/>
        <v>0</v>
      </c>
      <c r="M20" s="8" t="s">
        <v>52</v>
      </c>
      <c r="N20" s="2" t="s">
        <v>457</v>
      </c>
      <c r="O20" s="2" t="s">
        <v>52</v>
      </c>
      <c r="P20" s="2" t="s">
        <v>55</v>
      </c>
      <c r="Q20" s="2" t="s">
        <v>52</v>
      </c>
      <c r="R20" s="3">
        <v>3</v>
      </c>
      <c r="S20" s="2" t="s">
        <v>52</v>
      </c>
      <c r="T20" s="6"/>
    </row>
    <row r="21" spans="1:20" s="22" customFormat="1" ht="30" customHeight="1">
      <c r="A21" s="16" t="s">
        <v>481</v>
      </c>
      <c r="B21" s="16" t="s">
        <v>52</v>
      </c>
      <c r="C21" s="16" t="s">
        <v>52</v>
      </c>
      <c r="D21" s="17">
        <v>1</v>
      </c>
      <c r="E21" s="18">
        <f>공종별내역서!F363</f>
        <v>0</v>
      </c>
      <c r="F21" s="18">
        <f t="shared" si="0"/>
        <v>0</v>
      </c>
      <c r="G21" s="18">
        <f>공종별내역서!H363</f>
        <v>0</v>
      </c>
      <c r="H21" s="18">
        <f t="shared" si="1"/>
        <v>0</v>
      </c>
      <c r="I21" s="18">
        <f>공종별내역서!J363</f>
        <v>0</v>
      </c>
      <c r="J21" s="18">
        <f t="shared" si="2"/>
        <v>0</v>
      </c>
      <c r="K21" s="18">
        <f t="shared" si="3"/>
        <v>0</v>
      </c>
      <c r="L21" s="18">
        <f t="shared" si="4"/>
        <v>0</v>
      </c>
      <c r="M21" s="16" t="s">
        <v>52</v>
      </c>
      <c r="N21" s="19" t="s">
        <v>482</v>
      </c>
      <c r="O21" s="19" t="s">
        <v>52</v>
      </c>
      <c r="P21" s="19" t="s">
        <v>53</v>
      </c>
      <c r="Q21" s="19" t="s">
        <v>52</v>
      </c>
      <c r="R21" s="20">
        <v>2</v>
      </c>
      <c r="S21" s="19" t="s">
        <v>52</v>
      </c>
      <c r="T21" s="21"/>
    </row>
    <row r="22" spans="1:20" s="22" customFormat="1" ht="30" customHeight="1">
      <c r="A22" s="16" t="s">
        <v>487</v>
      </c>
      <c r="B22" s="16" t="s">
        <v>52</v>
      </c>
      <c r="C22" s="16" t="s">
        <v>52</v>
      </c>
      <c r="D22" s="17">
        <v>1</v>
      </c>
      <c r="E22" s="18">
        <f>공종별내역서!F387</f>
        <v>0</v>
      </c>
      <c r="F22" s="18">
        <f t="shared" si="0"/>
        <v>0</v>
      </c>
      <c r="G22" s="18">
        <f>공종별내역서!H387</f>
        <v>0</v>
      </c>
      <c r="H22" s="18">
        <f t="shared" si="1"/>
        <v>0</v>
      </c>
      <c r="I22" s="18">
        <f>공종별내역서!J387</f>
        <v>0</v>
      </c>
      <c r="J22" s="18">
        <f t="shared" si="2"/>
        <v>0</v>
      </c>
      <c r="K22" s="18">
        <f t="shared" si="3"/>
        <v>0</v>
      </c>
      <c r="L22" s="18">
        <f t="shared" si="4"/>
        <v>0</v>
      </c>
      <c r="M22" s="16" t="s">
        <v>52</v>
      </c>
      <c r="N22" s="19" t="s">
        <v>488</v>
      </c>
      <c r="O22" s="19" t="s">
        <v>52</v>
      </c>
      <c r="P22" s="19" t="s">
        <v>53</v>
      </c>
      <c r="Q22" s="19" t="s">
        <v>52</v>
      </c>
      <c r="R22" s="20">
        <v>2</v>
      </c>
      <c r="S22" s="19" t="s">
        <v>52</v>
      </c>
      <c r="T22" s="21"/>
    </row>
    <row r="23" spans="1:20" s="29" customFormat="1" ht="30" customHeight="1">
      <c r="A23" s="23" t="s">
        <v>493</v>
      </c>
      <c r="B23" s="23" t="s">
        <v>52</v>
      </c>
      <c r="C23" s="23" t="s">
        <v>52</v>
      </c>
      <c r="D23" s="24">
        <v>1</v>
      </c>
      <c r="E23" s="25">
        <f>공종별내역서!F411</f>
        <v>0</v>
      </c>
      <c r="F23" s="25">
        <f t="shared" si="0"/>
        <v>0</v>
      </c>
      <c r="G23" s="25">
        <f>공종별내역서!H411</f>
        <v>0</v>
      </c>
      <c r="H23" s="25">
        <f t="shared" si="1"/>
        <v>0</v>
      </c>
      <c r="I23" s="25">
        <f>공종별내역서!J411</f>
        <v>0</v>
      </c>
      <c r="J23" s="25">
        <f t="shared" si="2"/>
        <v>0</v>
      </c>
      <c r="K23" s="25">
        <f t="shared" si="3"/>
        <v>0</v>
      </c>
      <c r="L23" s="25">
        <f t="shared" si="4"/>
        <v>0</v>
      </c>
      <c r="M23" s="23" t="s">
        <v>52</v>
      </c>
      <c r="N23" s="26" t="s">
        <v>494</v>
      </c>
      <c r="O23" s="26" t="s">
        <v>52</v>
      </c>
      <c r="P23" s="26" t="s">
        <v>52</v>
      </c>
      <c r="Q23" s="26" t="s">
        <v>495</v>
      </c>
      <c r="R23" s="27">
        <v>2</v>
      </c>
      <c r="S23" s="26" t="s">
        <v>52</v>
      </c>
      <c r="T23" s="28">
        <f>L23*1</f>
        <v>0</v>
      </c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112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11"/>
  <sheetViews>
    <sheetView tabSelected="1" zoomScale="80" zoomScaleNormal="80" workbookViewId="0">
      <selection activeCell="A5" sqref="A5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48" ht="30" customHeight="1">
      <c r="A2" s="55" t="s">
        <v>2</v>
      </c>
      <c r="B2" s="55" t="s">
        <v>3</v>
      </c>
      <c r="C2" s="55" t="s">
        <v>4</v>
      </c>
      <c r="D2" s="55" t="s">
        <v>5</v>
      </c>
      <c r="E2" s="55" t="s">
        <v>6</v>
      </c>
      <c r="F2" s="55"/>
      <c r="G2" s="55" t="s">
        <v>9</v>
      </c>
      <c r="H2" s="55"/>
      <c r="I2" s="55" t="s">
        <v>10</v>
      </c>
      <c r="J2" s="55"/>
      <c r="K2" s="55" t="s">
        <v>11</v>
      </c>
      <c r="L2" s="55"/>
      <c r="M2" s="55" t="s">
        <v>12</v>
      </c>
      <c r="N2" s="57" t="s">
        <v>20</v>
      </c>
      <c r="O2" s="57" t="s">
        <v>14</v>
      </c>
      <c r="P2" s="57" t="s">
        <v>21</v>
      </c>
      <c r="Q2" s="57" t="s">
        <v>13</v>
      </c>
      <c r="R2" s="57" t="s">
        <v>22</v>
      </c>
      <c r="S2" s="57" t="s">
        <v>23</v>
      </c>
      <c r="T2" s="57" t="s">
        <v>24</v>
      </c>
      <c r="U2" s="57" t="s">
        <v>25</v>
      </c>
      <c r="V2" s="57" t="s">
        <v>26</v>
      </c>
      <c r="W2" s="57" t="s">
        <v>27</v>
      </c>
      <c r="X2" s="57" t="s">
        <v>28</v>
      </c>
      <c r="Y2" s="57" t="s">
        <v>29</v>
      </c>
      <c r="Z2" s="57" t="s">
        <v>30</v>
      </c>
      <c r="AA2" s="57" t="s">
        <v>31</v>
      </c>
      <c r="AB2" s="57" t="s">
        <v>32</v>
      </c>
      <c r="AC2" s="57" t="s">
        <v>33</v>
      </c>
      <c r="AD2" s="57" t="s">
        <v>34</v>
      </c>
      <c r="AE2" s="57" t="s">
        <v>35</v>
      </c>
      <c r="AF2" s="57" t="s">
        <v>36</v>
      </c>
      <c r="AG2" s="57" t="s">
        <v>37</v>
      </c>
      <c r="AH2" s="57" t="s">
        <v>38</v>
      </c>
      <c r="AI2" s="57" t="s">
        <v>39</v>
      </c>
      <c r="AJ2" s="57" t="s">
        <v>40</v>
      </c>
      <c r="AK2" s="57" t="s">
        <v>41</v>
      </c>
      <c r="AL2" s="57" t="s">
        <v>42</v>
      </c>
      <c r="AM2" s="57" t="s">
        <v>43</v>
      </c>
      <c r="AN2" s="57" t="s">
        <v>44</v>
      </c>
      <c r="AO2" s="57" t="s">
        <v>45</v>
      </c>
      <c r="AP2" s="57" t="s">
        <v>46</v>
      </c>
      <c r="AQ2" s="57" t="s">
        <v>47</v>
      </c>
      <c r="AR2" s="57" t="s">
        <v>48</v>
      </c>
      <c r="AS2" s="57" t="s">
        <v>16</v>
      </c>
      <c r="AT2" s="57" t="s">
        <v>17</v>
      </c>
      <c r="AU2" s="57" t="s">
        <v>49</v>
      </c>
      <c r="AV2" s="57" t="s">
        <v>50</v>
      </c>
    </row>
    <row r="3" spans="1:48" ht="30" customHeight="1">
      <c r="A3" s="55"/>
      <c r="B3" s="55"/>
      <c r="C3" s="55"/>
      <c r="D3" s="55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55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1</v>
      </c>
      <c r="E5" s="11"/>
      <c r="F5" s="11"/>
      <c r="G5" s="11"/>
      <c r="H5" s="11"/>
      <c r="I5" s="11"/>
      <c r="J5" s="11"/>
      <c r="K5" s="11">
        <f t="shared" ref="K5:K14" si="0">TRUNC(E5+G5+I5, 0)</f>
        <v>0</v>
      </c>
      <c r="L5" s="11">
        <f t="shared" ref="L5:L14" si="1">TRUNC(F5+H5+J5, 0)</f>
        <v>0</v>
      </c>
      <c r="M5" s="8" t="s">
        <v>61</v>
      </c>
      <c r="N5" s="2" t="s">
        <v>62</v>
      </c>
      <c r="O5" s="2" t="s">
        <v>52</v>
      </c>
      <c r="P5" s="2" t="s">
        <v>52</v>
      </c>
      <c r="Q5" s="2" t="s">
        <v>57</v>
      </c>
      <c r="R5" s="2" t="s">
        <v>63</v>
      </c>
      <c r="S5" s="2" t="s">
        <v>64</v>
      </c>
      <c r="T5" s="2" t="s">
        <v>64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9</v>
      </c>
    </row>
    <row r="6" spans="1:48" ht="30" customHeight="1">
      <c r="A6" s="8" t="s">
        <v>66</v>
      </c>
      <c r="B6" s="8" t="s">
        <v>67</v>
      </c>
      <c r="C6" s="8" t="s">
        <v>68</v>
      </c>
      <c r="D6" s="9">
        <v>229</v>
      </c>
      <c r="E6" s="11"/>
      <c r="F6" s="11"/>
      <c r="G6" s="11"/>
      <c r="H6" s="11"/>
      <c r="I6" s="11"/>
      <c r="J6" s="11"/>
      <c r="K6" s="11">
        <f t="shared" si="0"/>
        <v>0</v>
      </c>
      <c r="L6" s="11">
        <f t="shared" si="1"/>
        <v>0</v>
      </c>
      <c r="M6" s="8" t="s">
        <v>69</v>
      </c>
      <c r="N6" s="2" t="s">
        <v>70</v>
      </c>
      <c r="O6" s="2" t="s">
        <v>52</v>
      </c>
      <c r="P6" s="2" t="s">
        <v>52</v>
      </c>
      <c r="Q6" s="2" t="s">
        <v>57</v>
      </c>
      <c r="R6" s="2" t="s">
        <v>63</v>
      </c>
      <c r="S6" s="2" t="s">
        <v>64</v>
      </c>
      <c r="T6" s="2" t="s">
        <v>64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71</v>
      </c>
      <c r="AV6" s="3">
        <v>4</v>
      </c>
    </row>
    <row r="7" spans="1:48" ht="30" customHeight="1">
      <c r="A7" s="8" t="s">
        <v>72</v>
      </c>
      <c r="B7" s="8" t="s">
        <v>73</v>
      </c>
      <c r="C7" s="8" t="s">
        <v>68</v>
      </c>
      <c r="D7" s="9">
        <v>13</v>
      </c>
      <c r="E7" s="11"/>
      <c r="F7" s="11"/>
      <c r="G7" s="11"/>
      <c r="H7" s="11"/>
      <c r="I7" s="11"/>
      <c r="J7" s="11"/>
      <c r="K7" s="11">
        <f t="shared" si="0"/>
        <v>0</v>
      </c>
      <c r="L7" s="11">
        <f t="shared" si="1"/>
        <v>0</v>
      </c>
      <c r="M7" s="8" t="s">
        <v>74</v>
      </c>
      <c r="N7" s="2" t="s">
        <v>75</v>
      </c>
      <c r="O7" s="2" t="s">
        <v>52</v>
      </c>
      <c r="P7" s="2" t="s">
        <v>52</v>
      </c>
      <c r="Q7" s="2" t="s">
        <v>57</v>
      </c>
      <c r="R7" s="2" t="s">
        <v>63</v>
      </c>
      <c r="S7" s="2" t="s">
        <v>64</v>
      </c>
      <c r="T7" s="2" t="s">
        <v>64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76</v>
      </c>
      <c r="AV7" s="3">
        <v>104</v>
      </c>
    </row>
    <row r="8" spans="1:48" ht="30" customHeight="1">
      <c r="A8" s="8" t="s">
        <v>77</v>
      </c>
      <c r="B8" s="8" t="s">
        <v>78</v>
      </c>
      <c r="C8" s="8" t="s">
        <v>79</v>
      </c>
      <c r="D8" s="9">
        <v>1</v>
      </c>
      <c r="E8" s="11"/>
      <c r="F8" s="11"/>
      <c r="G8" s="11"/>
      <c r="H8" s="11"/>
      <c r="I8" s="11"/>
      <c r="J8" s="11"/>
      <c r="K8" s="11">
        <f t="shared" si="0"/>
        <v>0</v>
      </c>
      <c r="L8" s="11">
        <f t="shared" si="1"/>
        <v>0</v>
      </c>
      <c r="M8" s="8" t="s">
        <v>80</v>
      </c>
      <c r="N8" s="2" t="s">
        <v>81</v>
      </c>
      <c r="O8" s="2" t="s">
        <v>52</v>
      </c>
      <c r="P8" s="2" t="s">
        <v>52</v>
      </c>
      <c r="Q8" s="2" t="s">
        <v>57</v>
      </c>
      <c r="R8" s="2" t="s">
        <v>63</v>
      </c>
      <c r="S8" s="2" t="s">
        <v>64</v>
      </c>
      <c r="T8" s="2" t="s">
        <v>64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82</v>
      </c>
      <c r="AV8" s="3">
        <v>5</v>
      </c>
    </row>
    <row r="9" spans="1:48" ht="30" customHeight="1">
      <c r="A9" s="8" t="s">
        <v>83</v>
      </c>
      <c r="B9" s="8" t="s">
        <v>84</v>
      </c>
      <c r="C9" s="8" t="s">
        <v>60</v>
      </c>
      <c r="D9" s="9">
        <v>4</v>
      </c>
      <c r="E9" s="11"/>
      <c r="F9" s="11"/>
      <c r="G9" s="11"/>
      <c r="H9" s="11"/>
      <c r="I9" s="11"/>
      <c r="J9" s="11"/>
      <c r="K9" s="11">
        <f t="shared" si="0"/>
        <v>0</v>
      </c>
      <c r="L9" s="11">
        <f t="shared" si="1"/>
        <v>0</v>
      </c>
      <c r="M9" s="8" t="s">
        <v>85</v>
      </c>
      <c r="N9" s="2" t="s">
        <v>86</v>
      </c>
      <c r="O9" s="2" t="s">
        <v>52</v>
      </c>
      <c r="P9" s="2" t="s">
        <v>52</v>
      </c>
      <c r="Q9" s="2" t="s">
        <v>57</v>
      </c>
      <c r="R9" s="2" t="s">
        <v>63</v>
      </c>
      <c r="S9" s="2" t="s">
        <v>64</v>
      </c>
      <c r="T9" s="2" t="s">
        <v>64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87</v>
      </c>
      <c r="AV9" s="3">
        <v>6</v>
      </c>
    </row>
    <row r="10" spans="1:48" ht="30" customHeight="1">
      <c r="A10" s="8" t="s">
        <v>83</v>
      </c>
      <c r="B10" s="8" t="s">
        <v>88</v>
      </c>
      <c r="C10" s="8" t="s">
        <v>60</v>
      </c>
      <c r="D10" s="9">
        <v>12</v>
      </c>
      <c r="E10" s="11"/>
      <c r="F10" s="11"/>
      <c r="G10" s="11"/>
      <c r="H10" s="11"/>
      <c r="I10" s="11"/>
      <c r="J10" s="11"/>
      <c r="K10" s="11">
        <f t="shared" si="0"/>
        <v>0</v>
      </c>
      <c r="L10" s="11">
        <f t="shared" si="1"/>
        <v>0</v>
      </c>
      <c r="M10" s="8" t="s">
        <v>89</v>
      </c>
      <c r="N10" s="2" t="s">
        <v>90</v>
      </c>
      <c r="O10" s="2" t="s">
        <v>52</v>
      </c>
      <c r="P10" s="2" t="s">
        <v>52</v>
      </c>
      <c r="Q10" s="2" t="s">
        <v>57</v>
      </c>
      <c r="R10" s="2" t="s">
        <v>63</v>
      </c>
      <c r="S10" s="2" t="s">
        <v>64</v>
      </c>
      <c r="T10" s="2" t="s">
        <v>64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91</v>
      </c>
      <c r="AV10" s="3">
        <v>7</v>
      </c>
    </row>
    <row r="11" spans="1:48" ht="30" customHeight="1">
      <c r="A11" s="8" t="s">
        <v>92</v>
      </c>
      <c r="B11" s="8" t="s">
        <v>93</v>
      </c>
      <c r="C11" s="8" t="s">
        <v>68</v>
      </c>
      <c r="D11" s="9">
        <v>6</v>
      </c>
      <c r="E11" s="11"/>
      <c r="F11" s="11"/>
      <c r="G11" s="11"/>
      <c r="H11" s="11"/>
      <c r="I11" s="11"/>
      <c r="J11" s="11"/>
      <c r="K11" s="11">
        <f t="shared" si="0"/>
        <v>0</v>
      </c>
      <c r="L11" s="11">
        <f t="shared" si="1"/>
        <v>0</v>
      </c>
      <c r="M11" s="8" t="s">
        <v>94</v>
      </c>
      <c r="N11" s="2" t="s">
        <v>95</v>
      </c>
      <c r="O11" s="2" t="s">
        <v>52</v>
      </c>
      <c r="P11" s="2" t="s">
        <v>52</v>
      </c>
      <c r="Q11" s="2" t="s">
        <v>57</v>
      </c>
      <c r="R11" s="2" t="s">
        <v>63</v>
      </c>
      <c r="S11" s="2" t="s">
        <v>64</v>
      </c>
      <c r="T11" s="2" t="s">
        <v>64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96</v>
      </c>
      <c r="AV11" s="3">
        <v>105</v>
      </c>
    </row>
    <row r="12" spans="1:48" ht="30" customHeight="1">
      <c r="A12" s="8" t="s">
        <v>97</v>
      </c>
      <c r="B12" s="8" t="s">
        <v>98</v>
      </c>
      <c r="C12" s="8" t="s">
        <v>68</v>
      </c>
      <c r="D12" s="9">
        <v>71</v>
      </c>
      <c r="E12" s="11"/>
      <c r="F12" s="11"/>
      <c r="G12" s="11"/>
      <c r="H12" s="11"/>
      <c r="I12" s="11"/>
      <c r="J12" s="11"/>
      <c r="K12" s="11">
        <f t="shared" si="0"/>
        <v>0</v>
      </c>
      <c r="L12" s="11">
        <f t="shared" si="1"/>
        <v>0</v>
      </c>
      <c r="M12" s="8" t="s">
        <v>99</v>
      </c>
      <c r="N12" s="2" t="s">
        <v>100</v>
      </c>
      <c r="O12" s="2" t="s">
        <v>52</v>
      </c>
      <c r="P12" s="2" t="s">
        <v>52</v>
      </c>
      <c r="Q12" s="2" t="s">
        <v>57</v>
      </c>
      <c r="R12" s="2" t="s">
        <v>63</v>
      </c>
      <c r="S12" s="2" t="s">
        <v>64</v>
      </c>
      <c r="T12" s="2" t="s">
        <v>64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52</v>
      </c>
      <c r="AS12" s="2" t="s">
        <v>52</v>
      </c>
      <c r="AT12" s="3"/>
      <c r="AU12" s="2" t="s">
        <v>101</v>
      </c>
      <c r="AV12" s="3">
        <v>12</v>
      </c>
    </row>
    <row r="13" spans="1:48" ht="30" customHeight="1">
      <c r="A13" s="8" t="s">
        <v>102</v>
      </c>
      <c r="B13" s="8" t="s">
        <v>103</v>
      </c>
      <c r="C13" s="8" t="s">
        <v>68</v>
      </c>
      <c r="D13" s="9">
        <v>71</v>
      </c>
      <c r="E13" s="11"/>
      <c r="F13" s="11"/>
      <c r="G13" s="11"/>
      <c r="H13" s="11"/>
      <c r="I13" s="11"/>
      <c r="J13" s="11"/>
      <c r="K13" s="11">
        <f t="shared" si="0"/>
        <v>0</v>
      </c>
      <c r="L13" s="11">
        <f t="shared" si="1"/>
        <v>0</v>
      </c>
      <c r="M13" s="8" t="s">
        <v>104</v>
      </c>
      <c r="N13" s="2" t="s">
        <v>105</v>
      </c>
      <c r="O13" s="2" t="s">
        <v>52</v>
      </c>
      <c r="P13" s="2" t="s">
        <v>52</v>
      </c>
      <c r="Q13" s="2" t="s">
        <v>57</v>
      </c>
      <c r="R13" s="2" t="s">
        <v>63</v>
      </c>
      <c r="S13" s="2" t="s">
        <v>64</v>
      </c>
      <c r="T13" s="2" t="s">
        <v>64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 t="s">
        <v>52</v>
      </c>
      <c r="AS13" s="2" t="s">
        <v>52</v>
      </c>
      <c r="AT13" s="3"/>
      <c r="AU13" s="2" t="s">
        <v>106</v>
      </c>
      <c r="AV13" s="3">
        <v>13</v>
      </c>
    </row>
    <row r="14" spans="1:48" ht="30" customHeight="1">
      <c r="A14" s="8" t="s">
        <v>107</v>
      </c>
      <c r="B14" s="8" t="s">
        <v>108</v>
      </c>
      <c r="C14" s="8" t="s">
        <v>68</v>
      </c>
      <c r="D14" s="9">
        <v>71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 t="shared" si="1"/>
        <v>0</v>
      </c>
      <c r="M14" s="8" t="s">
        <v>109</v>
      </c>
      <c r="N14" s="2" t="s">
        <v>110</v>
      </c>
      <c r="O14" s="2" t="s">
        <v>52</v>
      </c>
      <c r="P14" s="2" t="s">
        <v>52</v>
      </c>
      <c r="Q14" s="2" t="s">
        <v>57</v>
      </c>
      <c r="R14" s="2" t="s">
        <v>63</v>
      </c>
      <c r="S14" s="2" t="s">
        <v>64</v>
      </c>
      <c r="T14" s="2" t="s">
        <v>64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 t="s">
        <v>52</v>
      </c>
      <c r="AS14" s="2" t="s">
        <v>52</v>
      </c>
      <c r="AT14" s="3"/>
      <c r="AU14" s="2" t="s">
        <v>111</v>
      </c>
      <c r="AV14" s="3">
        <v>11</v>
      </c>
    </row>
    <row r="15" spans="1:48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>
      <c r="A27" s="8" t="s">
        <v>112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>
        <f>SUM(L5:L26)</f>
        <v>0</v>
      </c>
      <c r="M27" s="9"/>
      <c r="N27" t="s">
        <v>113</v>
      </c>
    </row>
    <row r="28" spans="1:48" ht="30" customHeight="1">
      <c r="A28" s="8" t="s">
        <v>114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115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8" t="s">
        <v>116</v>
      </c>
      <c r="B29" s="8" t="s">
        <v>117</v>
      </c>
      <c r="C29" s="8" t="s">
        <v>118</v>
      </c>
      <c r="D29" s="9">
        <v>104</v>
      </c>
      <c r="E29" s="11"/>
      <c r="F29" s="11"/>
      <c r="G29" s="11"/>
      <c r="H29" s="11"/>
      <c r="I29" s="11"/>
      <c r="J29" s="11"/>
      <c r="K29" s="11">
        <f t="shared" ref="K29:L32" si="2">TRUNC(E29+G29+I29, 0)</f>
        <v>0</v>
      </c>
      <c r="L29" s="11">
        <f t="shared" si="2"/>
        <v>0</v>
      </c>
      <c r="M29" s="8" t="s">
        <v>119</v>
      </c>
      <c r="N29" s="2" t="s">
        <v>120</v>
      </c>
      <c r="O29" s="2" t="s">
        <v>52</v>
      </c>
      <c r="P29" s="2" t="s">
        <v>52</v>
      </c>
      <c r="Q29" s="2" t="s">
        <v>115</v>
      </c>
      <c r="R29" s="2" t="s">
        <v>64</v>
      </c>
      <c r="S29" s="2" t="s">
        <v>63</v>
      </c>
      <c r="T29" s="2" t="s">
        <v>64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121</v>
      </c>
      <c r="AV29" s="3">
        <v>18</v>
      </c>
    </row>
    <row r="30" spans="1:48" ht="30" customHeight="1">
      <c r="A30" s="8" t="s">
        <v>122</v>
      </c>
      <c r="B30" s="8" t="s">
        <v>123</v>
      </c>
      <c r="C30" s="8" t="s">
        <v>118</v>
      </c>
      <c r="D30" s="9">
        <v>55</v>
      </c>
      <c r="E30" s="11"/>
      <c r="F30" s="11"/>
      <c r="G30" s="11"/>
      <c r="H30" s="11"/>
      <c r="I30" s="11"/>
      <c r="J30" s="11"/>
      <c r="K30" s="11">
        <f t="shared" si="2"/>
        <v>0</v>
      </c>
      <c r="L30" s="11">
        <f t="shared" si="2"/>
        <v>0</v>
      </c>
      <c r="M30" s="8" t="s">
        <v>124</v>
      </c>
      <c r="N30" s="2" t="s">
        <v>125</v>
      </c>
      <c r="O30" s="2" t="s">
        <v>52</v>
      </c>
      <c r="P30" s="2" t="s">
        <v>52</v>
      </c>
      <c r="Q30" s="2" t="s">
        <v>115</v>
      </c>
      <c r="R30" s="2" t="s">
        <v>64</v>
      </c>
      <c r="S30" s="2" t="s">
        <v>63</v>
      </c>
      <c r="T30" s="2" t="s">
        <v>64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126</v>
      </c>
      <c r="AV30" s="3">
        <v>19</v>
      </c>
    </row>
    <row r="31" spans="1:48" ht="30" customHeight="1">
      <c r="A31" s="8" t="s">
        <v>127</v>
      </c>
      <c r="B31" s="8" t="s">
        <v>128</v>
      </c>
      <c r="C31" s="8" t="s">
        <v>118</v>
      </c>
      <c r="D31" s="9">
        <v>49</v>
      </c>
      <c r="E31" s="11"/>
      <c r="F31" s="11"/>
      <c r="G31" s="11"/>
      <c r="H31" s="11"/>
      <c r="I31" s="11"/>
      <c r="J31" s="11"/>
      <c r="K31" s="11">
        <f t="shared" si="2"/>
        <v>0</v>
      </c>
      <c r="L31" s="11">
        <f t="shared" si="2"/>
        <v>0</v>
      </c>
      <c r="M31" s="8" t="s">
        <v>129</v>
      </c>
      <c r="N31" s="2" t="s">
        <v>130</v>
      </c>
      <c r="O31" s="2" t="s">
        <v>52</v>
      </c>
      <c r="P31" s="2" t="s">
        <v>52</v>
      </c>
      <c r="Q31" s="2" t="s">
        <v>115</v>
      </c>
      <c r="R31" s="2" t="s">
        <v>63</v>
      </c>
      <c r="S31" s="2" t="s">
        <v>64</v>
      </c>
      <c r="T31" s="2" t="s">
        <v>64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131</v>
      </c>
      <c r="AV31" s="3">
        <v>106</v>
      </c>
    </row>
    <row r="32" spans="1:48" ht="30" customHeight="1">
      <c r="A32" s="8" t="s">
        <v>132</v>
      </c>
      <c r="B32" s="8" t="s">
        <v>133</v>
      </c>
      <c r="C32" s="8" t="s">
        <v>68</v>
      </c>
      <c r="D32" s="9">
        <v>57</v>
      </c>
      <c r="E32" s="11"/>
      <c r="F32" s="11"/>
      <c r="G32" s="11"/>
      <c r="H32" s="11"/>
      <c r="I32" s="11"/>
      <c r="J32" s="11"/>
      <c r="K32" s="11">
        <f t="shared" si="2"/>
        <v>0</v>
      </c>
      <c r="L32" s="11">
        <f t="shared" si="2"/>
        <v>0</v>
      </c>
      <c r="M32" s="8" t="s">
        <v>134</v>
      </c>
      <c r="N32" s="2" t="s">
        <v>135</v>
      </c>
      <c r="O32" s="2" t="s">
        <v>52</v>
      </c>
      <c r="P32" s="2" t="s">
        <v>52</v>
      </c>
      <c r="Q32" s="2" t="s">
        <v>115</v>
      </c>
      <c r="R32" s="2" t="s">
        <v>63</v>
      </c>
      <c r="S32" s="2" t="s">
        <v>64</v>
      </c>
      <c r="T32" s="2" t="s">
        <v>64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136</v>
      </c>
      <c r="AV32" s="3">
        <v>17</v>
      </c>
    </row>
    <row r="33" spans="1:1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>
      <c r="A51" s="8" t="s">
        <v>112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>
        <f>SUM(L29:L50)</f>
        <v>0</v>
      </c>
      <c r="M51" s="9"/>
      <c r="N51" t="s">
        <v>113</v>
      </c>
    </row>
    <row r="52" spans="1:48" ht="30" customHeight="1">
      <c r="A52" s="8" t="s">
        <v>137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138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139</v>
      </c>
      <c r="B53" s="8" t="s">
        <v>140</v>
      </c>
      <c r="C53" s="8" t="s">
        <v>118</v>
      </c>
      <c r="D53" s="9">
        <v>4</v>
      </c>
      <c r="E53" s="11"/>
      <c r="F53" s="11"/>
      <c r="G53" s="11"/>
      <c r="H53" s="11"/>
      <c r="I53" s="11"/>
      <c r="J53" s="11"/>
      <c r="K53" s="11">
        <f t="shared" ref="K53:K64" si="3">TRUNC(E53+G53+I53, 0)</f>
        <v>0</v>
      </c>
      <c r="L53" s="11">
        <f t="shared" ref="L53:L64" si="4">TRUNC(F53+H53+J53, 0)</f>
        <v>0</v>
      </c>
      <c r="M53" s="8" t="s">
        <v>52</v>
      </c>
      <c r="N53" s="2" t="s">
        <v>141</v>
      </c>
      <c r="O53" s="2" t="s">
        <v>52</v>
      </c>
      <c r="P53" s="2" t="s">
        <v>52</v>
      </c>
      <c r="Q53" s="2" t="s">
        <v>138</v>
      </c>
      <c r="R53" s="2" t="s">
        <v>64</v>
      </c>
      <c r="S53" s="2" t="s">
        <v>64</v>
      </c>
      <c r="T53" s="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142</v>
      </c>
      <c r="AV53" s="3">
        <v>25</v>
      </c>
    </row>
    <row r="54" spans="1:48" ht="30" customHeight="1">
      <c r="A54" s="8" t="s">
        <v>139</v>
      </c>
      <c r="B54" s="8" t="s">
        <v>143</v>
      </c>
      <c r="C54" s="8" t="s">
        <v>118</v>
      </c>
      <c r="D54" s="9">
        <v>35</v>
      </c>
      <c r="E54" s="11"/>
      <c r="F54" s="11"/>
      <c r="G54" s="11"/>
      <c r="H54" s="11"/>
      <c r="I54" s="11"/>
      <c r="J54" s="11"/>
      <c r="K54" s="11">
        <f t="shared" si="3"/>
        <v>0</v>
      </c>
      <c r="L54" s="11">
        <f t="shared" si="4"/>
        <v>0</v>
      </c>
      <c r="M54" s="8" t="s">
        <v>52</v>
      </c>
      <c r="N54" s="2" t="s">
        <v>144</v>
      </c>
      <c r="O54" s="2" t="s">
        <v>52</v>
      </c>
      <c r="P54" s="2" t="s">
        <v>52</v>
      </c>
      <c r="Q54" s="2" t="s">
        <v>138</v>
      </c>
      <c r="R54" s="2" t="s">
        <v>64</v>
      </c>
      <c r="S54" s="2" t="s">
        <v>64</v>
      </c>
      <c r="T54" s="2" t="s">
        <v>63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145</v>
      </c>
      <c r="AV54" s="3">
        <v>26</v>
      </c>
    </row>
    <row r="55" spans="1:48" ht="30" customHeight="1">
      <c r="A55" s="8" t="s">
        <v>146</v>
      </c>
      <c r="B55" s="8" t="s">
        <v>147</v>
      </c>
      <c r="C55" s="8" t="s">
        <v>148</v>
      </c>
      <c r="D55" s="9">
        <v>2</v>
      </c>
      <c r="E55" s="11"/>
      <c r="F55" s="11"/>
      <c r="G55" s="11"/>
      <c r="H55" s="11"/>
      <c r="I55" s="11"/>
      <c r="J55" s="11"/>
      <c r="K55" s="11">
        <f t="shared" si="3"/>
        <v>0</v>
      </c>
      <c r="L55" s="11">
        <f t="shared" si="4"/>
        <v>0</v>
      </c>
      <c r="M55" s="8" t="s">
        <v>149</v>
      </c>
      <c r="N55" s="2" t="s">
        <v>150</v>
      </c>
      <c r="O55" s="2" t="s">
        <v>52</v>
      </c>
      <c r="P55" s="2" t="s">
        <v>52</v>
      </c>
      <c r="Q55" s="2" t="s">
        <v>138</v>
      </c>
      <c r="R55" s="2" t="s">
        <v>63</v>
      </c>
      <c r="S55" s="2" t="s">
        <v>64</v>
      </c>
      <c r="T55" s="2" t="s">
        <v>64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151</v>
      </c>
      <c r="AV55" s="3">
        <v>107</v>
      </c>
    </row>
    <row r="56" spans="1:48" ht="30" customHeight="1">
      <c r="A56" s="8" t="s">
        <v>152</v>
      </c>
      <c r="B56" s="8" t="s">
        <v>153</v>
      </c>
      <c r="C56" s="8" t="s">
        <v>148</v>
      </c>
      <c r="D56" s="9">
        <v>1</v>
      </c>
      <c r="E56" s="11"/>
      <c r="F56" s="11"/>
      <c r="G56" s="11"/>
      <c r="H56" s="11"/>
      <c r="I56" s="11"/>
      <c r="J56" s="11"/>
      <c r="K56" s="11">
        <f t="shared" si="3"/>
        <v>0</v>
      </c>
      <c r="L56" s="11">
        <f t="shared" si="4"/>
        <v>0</v>
      </c>
      <c r="M56" s="8" t="s">
        <v>154</v>
      </c>
      <c r="N56" s="2" t="s">
        <v>155</v>
      </c>
      <c r="O56" s="2" t="s">
        <v>52</v>
      </c>
      <c r="P56" s="2" t="s">
        <v>52</v>
      </c>
      <c r="Q56" s="2" t="s">
        <v>138</v>
      </c>
      <c r="R56" s="2" t="s">
        <v>63</v>
      </c>
      <c r="S56" s="2" t="s">
        <v>64</v>
      </c>
      <c r="T56" s="2" t="s">
        <v>64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156</v>
      </c>
      <c r="AV56" s="3">
        <v>108</v>
      </c>
    </row>
    <row r="57" spans="1:48" ht="30" customHeight="1">
      <c r="A57" s="8" t="s">
        <v>152</v>
      </c>
      <c r="B57" s="8" t="s">
        <v>157</v>
      </c>
      <c r="C57" s="8" t="s">
        <v>148</v>
      </c>
      <c r="D57" s="9">
        <v>1</v>
      </c>
      <c r="E57" s="11"/>
      <c r="F57" s="11"/>
      <c r="G57" s="11"/>
      <c r="H57" s="11"/>
      <c r="I57" s="11"/>
      <c r="J57" s="11"/>
      <c r="K57" s="11">
        <f t="shared" si="3"/>
        <v>0</v>
      </c>
      <c r="L57" s="11">
        <f t="shared" si="4"/>
        <v>0</v>
      </c>
      <c r="M57" s="8" t="s">
        <v>158</v>
      </c>
      <c r="N57" s="2" t="s">
        <v>159</v>
      </c>
      <c r="O57" s="2" t="s">
        <v>52</v>
      </c>
      <c r="P57" s="2" t="s">
        <v>52</v>
      </c>
      <c r="Q57" s="2" t="s">
        <v>138</v>
      </c>
      <c r="R57" s="2" t="s">
        <v>63</v>
      </c>
      <c r="S57" s="2" t="s">
        <v>64</v>
      </c>
      <c r="T57" s="2" t="s">
        <v>64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160</v>
      </c>
      <c r="AV57" s="3">
        <v>109</v>
      </c>
    </row>
    <row r="58" spans="1:48" ht="30" customHeight="1">
      <c r="A58" s="8" t="s">
        <v>161</v>
      </c>
      <c r="B58" s="8" t="s">
        <v>162</v>
      </c>
      <c r="C58" s="8" t="s">
        <v>68</v>
      </c>
      <c r="D58" s="9">
        <v>2</v>
      </c>
      <c r="E58" s="11"/>
      <c r="F58" s="11"/>
      <c r="G58" s="11"/>
      <c r="H58" s="11"/>
      <c r="I58" s="11"/>
      <c r="J58" s="11"/>
      <c r="K58" s="11">
        <f t="shared" si="3"/>
        <v>0</v>
      </c>
      <c r="L58" s="11">
        <f t="shared" si="4"/>
        <v>0</v>
      </c>
      <c r="M58" s="8" t="s">
        <v>163</v>
      </c>
      <c r="N58" s="2" t="s">
        <v>164</v>
      </c>
      <c r="O58" s="2" t="s">
        <v>52</v>
      </c>
      <c r="P58" s="2" t="s">
        <v>52</v>
      </c>
      <c r="Q58" s="2" t="s">
        <v>138</v>
      </c>
      <c r="R58" s="2" t="s">
        <v>63</v>
      </c>
      <c r="S58" s="2" t="s">
        <v>64</v>
      </c>
      <c r="T58" s="2" t="s">
        <v>64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165</v>
      </c>
      <c r="AV58" s="3">
        <v>27</v>
      </c>
    </row>
    <row r="59" spans="1:48" ht="30" customHeight="1">
      <c r="A59" s="8" t="s">
        <v>166</v>
      </c>
      <c r="B59" s="8" t="s">
        <v>167</v>
      </c>
      <c r="C59" s="8" t="s">
        <v>68</v>
      </c>
      <c r="D59" s="9">
        <v>101</v>
      </c>
      <c r="E59" s="11"/>
      <c r="F59" s="11"/>
      <c r="G59" s="11"/>
      <c r="H59" s="11"/>
      <c r="I59" s="11"/>
      <c r="J59" s="11"/>
      <c r="K59" s="11">
        <f t="shared" si="3"/>
        <v>0</v>
      </c>
      <c r="L59" s="11">
        <f t="shared" si="4"/>
        <v>0</v>
      </c>
      <c r="M59" s="8" t="s">
        <v>168</v>
      </c>
      <c r="N59" s="2" t="s">
        <v>169</v>
      </c>
      <c r="O59" s="2" t="s">
        <v>52</v>
      </c>
      <c r="P59" s="2" t="s">
        <v>52</v>
      </c>
      <c r="Q59" s="2" t="s">
        <v>138</v>
      </c>
      <c r="R59" s="2" t="s">
        <v>63</v>
      </c>
      <c r="S59" s="2" t="s">
        <v>64</v>
      </c>
      <c r="T59" s="2" t="s">
        <v>64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170</v>
      </c>
      <c r="AV59" s="3">
        <v>28</v>
      </c>
    </row>
    <row r="60" spans="1:48" ht="30" customHeight="1">
      <c r="A60" s="8" t="s">
        <v>171</v>
      </c>
      <c r="B60" s="8" t="s">
        <v>172</v>
      </c>
      <c r="C60" s="8" t="s">
        <v>173</v>
      </c>
      <c r="D60" s="9">
        <v>3.2000000000000001E-2</v>
      </c>
      <c r="E60" s="11"/>
      <c r="F60" s="11"/>
      <c r="G60" s="11"/>
      <c r="H60" s="11"/>
      <c r="I60" s="11"/>
      <c r="J60" s="11"/>
      <c r="K60" s="11">
        <f t="shared" si="3"/>
        <v>0</v>
      </c>
      <c r="L60" s="11">
        <f t="shared" si="4"/>
        <v>0</v>
      </c>
      <c r="M60" s="8" t="s">
        <v>52</v>
      </c>
      <c r="N60" s="2" t="s">
        <v>174</v>
      </c>
      <c r="O60" s="2" t="s">
        <v>52</v>
      </c>
      <c r="P60" s="2" t="s">
        <v>52</v>
      </c>
      <c r="Q60" s="2" t="s">
        <v>138</v>
      </c>
      <c r="R60" s="2" t="s">
        <v>64</v>
      </c>
      <c r="S60" s="2" t="s">
        <v>64</v>
      </c>
      <c r="T60" s="2" t="s">
        <v>63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52</v>
      </c>
      <c r="AS60" s="2" t="s">
        <v>52</v>
      </c>
      <c r="AT60" s="3"/>
      <c r="AU60" s="2" t="s">
        <v>175</v>
      </c>
      <c r="AV60" s="3">
        <v>22</v>
      </c>
    </row>
    <row r="61" spans="1:48" ht="30" customHeight="1">
      <c r="A61" s="8" t="s">
        <v>171</v>
      </c>
      <c r="B61" s="8" t="s">
        <v>176</v>
      </c>
      <c r="C61" s="8" t="s">
        <v>173</v>
      </c>
      <c r="D61" s="9">
        <v>4.1790000000000003</v>
      </c>
      <c r="E61" s="11"/>
      <c r="F61" s="11"/>
      <c r="G61" s="11"/>
      <c r="H61" s="11"/>
      <c r="I61" s="11"/>
      <c r="J61" s="11"/>
      <c r="K61" s="11">
        <f t="shared" si="3"/>
        <v>0</v>
      </c>
      <c r="L61" s="11">
        <f t="shared" si="4"/>
        <v>0</v>
      </c>
      <c r="M61" s="8" t="s">
        <v>52</v>
      </c>
      <c r="N61" s="2" t="s">
        <v>177</v>
      </c>
      <c r="O61" s="2" t="s">
        <v>52</v>
      </c>
      <c r="P61" s="2" t="s">
        <v>52</v>
      </c>
      <c r="Q61" s="2" t="s">
        <v>138</v>
      </c>
      <c r="R61" s="2" t="s">
        <v>64</v>
      </c>
      <c r="S61" s="2" t="s">
        <v>64</v>
      </c>
      <c r="T61" s="2" t="s">
        <v>63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52</v>
      </c>
      <c r="AS61" s="2" t="s">
        <v>52</v>
      </c>
      <c r="AT61" s="3"/>
      <c r="AU61" s="2" t="s">
        <v>178</v>
      </c>
      <c r="AV61" s="3">
        <v>23</v>
      </c>
    </row>
    <row r="62" spans="1:48" ht="30" customHeight="1">
      <c r="A62" s="8" t="s">
        <v>171</v>
      </c>
      <c r="B62" s="8" t="s">
        <v>179</v>
      </c>
      <c r="C62" s="8" t="s">
        <v>173</v>
      </c>
      <c r="D62" s="9">
        <v>0.67900000000000005</v>
      </c>
      <c r="E62" s="11"/>
      <c r="F62" s="11"/>
      <c r="G62" s="11"/>
      <c r="H62" s="11"/>
      <c r="I62" s="11"/>
      <c r="J62" s="11"/>
      <c r="K62" s="11">
        <f t="shared" si="3"/>
        <v>0</v>
      </c>
      <c r="L62" s="11">
        <f t="shared" si="4"/>
        <v>0</v>
      </c>
      <c r="M62" s="8" t="s">
        <v>52</v>
      </c>
      <c r="N62" s="2" t="s">
        <v>180</v>
      </c>
      <c r="O62" s="2" t="s">
        <v>52</v>
      </c>
      <c r="P62" s="2" t="s">
        <v>52</v>
      </c>
      <c r="Q62" s="2" t="s">
        <v>138</v>
      </c>
      <c r="R62" s="2" t="s">
        <v>64</v>
      </c>
      <c r="S62" s="2" t="s">
        <v>64</v>
      </c>
      <c r="T62" s="2" t="s">
        <v>63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52</v>
      </c>
      <c r="AS62" s="2" t="s">
        <v>52</v>
      </c>
      <c r="AT62" s="3"/>
      <c r="AU62" s="2" t="s">
        <v>181</v>
      </c>
      <c r="AV62" s="3">
        <v>24</v>
      </c>
    </row>
    <row r="63" spans="1:48" ht="30" customHeight="1">
      <c r="A63" s="8" t="s">
        <v>182</v>
      </c>
      <c r="B63" s="8" t="s">
        <v>183</v>
      </c>
      <c r="C63" s="8" t="s">
        <v>173</v>
      </c>
      <c r="D63" s="9">
        <v>4.7469999999999999</v>
      </c>
      <c r="E63" s="11"/>
      <c r="F63" s="11"/>
      <c r="G63" s="11"/>
      <c r="H63" s="11"/>
      <c r="I63" s="11"/>
      <c r="J63" s="11"/>
      <c r="K63" s="11">
        <f t="shared" si="3"/>
        <v>0</v>
      </c>
      <c r="L63" s="11">
        <f t="shared" si="4"/>
        <v>0</v>
      </c>
      <c r="M63" s="8" t="s">
        <v>184</v>
      </c>
      <c r="N63" s="2" t="s">
        <v>185</v>
      </c>
      <c r="O63" s="2" t="s">
        <v>52</v>
      </c>
      <c r="P63" s="2" t="s">
        <v>52</v>
      </c>
      <c r="Q63" s="2" t="s">
        <v>138</v>
      </c>
      <c r="R63" s="2" t="s">
        <v>63</v>
      </c>
      <c r="S63" s="2" t="s">
        <v>64</v>
      </c>
      <c r="T63" s="2" t="s">
        <v>64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52</v>
      </c>
      <c r="AS63" s="2" t="s">
        <v>52</v>
      </c>
      <c r="AT63" s="3"/>
      <c r="AU63" s="2" t="s">
        <v>186</v>
      </c>
      <c r="AV63" s="3">
        <v>29</v>
      </c>
    </row>
    <row r="64" spans="1:48" ht="30" customHeight="1">
      <c r="A64" s="8" t="s">
        <v>187</v>
      </c>
      <c r="B64" s="8" t="s">
        <v>188</v>
      </c>
      <c r="C64" s="8" t="s">
        <v>189</v>
      </c>
      <c r="D64" s="9">
        <v>-129</v>
      </c>
      <c r="E64" s="11"/>
      <c r="F64" s="11"/>
      <c r="G64" s="11"/>
      <c r="H64" s="11"/>
      <c r="I64" s="11"/>
      <c r="J64" s="11"/>
      <c r="K64" s="11">
        <f t="shared" si="3"/>
        <v>0</v>
      </c>
      <c r="L64" s="11">
        <f t="shared" si="4"/>
        <v>0</v>
      </c>
      <c r="M64" s="8" t="s">
        <v>190</v>
      </c>
      <c r="N64" s="2" t="s">
        <v>191</v>
      </c>
      <c r="O64" s="2" t="s">
        <v>52</v>
      </c>
      <c r="P64" s="2" t="s">
        <v>52</v>
      </c>
      <c r="Q64" s="2" t="s">
        <v>138</v>
      </c>
      <c r="R64" s="2" t="s">
        <v>64</v>
      </c>
      <c r="S64" s="2" t="s">
        <v>64</v>
      </c>
      <c r="T64" s="2" t="s">
        <v>63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52</v>
      </c>
      <c r="AS64" s="2" t="s">
        <v>52</v>
      </c>
      <c r="AT64" s="3"/>
      <c r="AU64" s="2" t="s">
        <v>192</v>
      </c>
      <c r="AV64" s="3">
        <v>21</v>
      </c>
    </row>
    <row r="65" spans="1:4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8" t="s">
        <v>112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>
        <f>SUM(L53:L74)</f>
        <v>0</v>
      </c>
      <c r="M75" s="9"/>
      <c r="N75" t="s">
        <v>113</v>
      </c>
    </row>
    <row r="76" spans="1:48" ht="30" customHeight="1">
      <c r="A76" s="8" t="s">
        <v>193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194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8" t="s">
        <v>195</v>
      </c>
      <c r="B77" s="8" t="s">
        <v>196</v>
      </c>
      <c r="C77" s="8" t="s">
        <v>173</v>
      </c>
      <c r="D77" s="9">
        <v>0.27500000000000002</v>
      </c>
      <c r="E77" s="11"/>
      <c r="F77" s="11"/>
      <c r="G77" s="11"/>
      <c r="H77" s="11"/>
      <c r="I77" s="11"/>
      <c r="J77" s="11"/>
      <c r="K77" s="11">
        <f t="shared" ref="K77:L84" si="5">TRUNC(E77+G77+I77, 0)</f>
        <v>0</v>
      </c>
      <c r="L77" s="11">
        <f t="shared" si="5"/>
        <v>0</v>
      </c>
      <c r="M77" s="8" t="s">
        <v>52</v>
      </c>
      <c r="N77" s="2" t="s">
        <v>197</v>
      </c>
      <c r="O77" s="2" t="s">
        <v>52</v>
      </c>
      <c r="P77" s="2" t="s">
        <v>52</v>
      </c>
      <c r="Q77" s="2" t="s">
        <v>194</v>
      </c>
      <c r="R77" s="2" t="s">
        <v>64</v>
      </c>
      <c r="S77" s="2" t="s">
        <v>64</v>
      </c>
      <c r="T77" s="2" t="s">
        <v>63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198</v>
      </c>
      <c r="AV77" s="3">
        <v>34</v>
      </c>
    </row>
    <row r="78" spans="1:48" ht="30" customHeight="1">
      <c r="A78" s="8" t="s">
        <v>199</v>
      </c>
      <c r="B78" s="8" t="s">
        <v>200</v>
      </c>
      <c r="C78" s="8" t="s">
        <v>173</v>
      </c>
      <c r="D78" s="9">
        <v>0.34399999999999997</v>
      </c>
      <c r="E78" s="11"/>
      <c r="F78" s="11"/>
      <c r="G78" s="11"/>
      <c r="H78" s="11"/>
      <c r="I78" s="11"/>
      <c r="J78" s="11"/>
      <c r="K78" s="11">
        <f t="shared" si="5"/>
        <v>0</v>
      </c>
      <c r="L78" s="11">
        <f t="shared" si="5"/>
        <v>0</v>
      </c>
      <c r="M78" s="8" t="s">
        <v>52</v>
      </c>
      <c r="N78" s="2" t="s">
        <v>201</v>
      </c>
      <c r="O78" s="2" t="s">
        <v>52</v>
      </c>
      <c r="P78" s="2" t="s">
        <v>52</v>
      </c>
      <c r="Q78" s="2" t="s">
        <v>194</v>
      </c>
      <c r="R78" s="2" t="s">
        <v>64</v>
      </c>
      <c r="S78" s="2" t="s">
        <v>64</v>
      </c>
      <c r="T78" s="2" t="s">
        <v>63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202</v>
      </c>
      <c r="AV78" s="3">
        <v>146</v>
      </c>
    </row>
    <row r="79" spans="1:48" ht="30" customHeight="1">
      <c r="A79" s="8" t="s">
        <v>203</v>
      </c>
      <c r="B79" s="8" t="s">
        <v>204</v>
      </c>
      <c r="C79" s="8" t="s">
        <v>205</v>
      </c>
      <c r="D79" s="9">
        <v>222</v>
      </c>
      <c r="E79" s="11"/>
      <c r="F79" s="11"/>
      <c r="G79" s="11"/>
      <c r="H79" s="11"/>
      <c r="I79" s="11"/>
      <c r="J79" s="11"/>
      <c r="K79" s="11">
        <f t="shared" si="5"/>
        <v>0</v>
      </c>
      <c r="L79" s="11">
        <f t="shared" si="5"/>
        <v>0</v>
      </c>
      <c r="M79" s="8" t="s">
        <v>52</v>
      </c>
      <c r="N79" s="2" t="s">
        <v>206</v>
      </c>
      <c r="O79" s="2" t="s">
        <v>52</v>
      </c>
      <c r="P79" s="2" t="s">
        <v>52</v>
      </c>
      <c r="Q79" s="2" t="s">
        <v>194</v>
      </c>
      <c r="R79" s="2" t="s">
        <v>64</v>
      </c>
      <c r="S79" s="2" t="s">
        <v>64</v>
      </c>
      <c r="T79" s="2" t="s">
        <v>63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52</v>
      </c>
      <c r="AS79" s="2" t="s">
        <v>52</v>
      </c>
      <c r="AT79" s="3"/>
      <c r="AU79" s="2" t="s">
        <v>207</v>
      </c>
      <c r="AV79" s="3">
        <v>35</v>
      </c>
    </row>
    <row r="80" spans="1:48" ht="30" customHeight="1">
      <c r="A80" s="8" t="s">
        <v>208</v>
      </c>
      <c r="B80" s="8" t="s">
        <v>209</v>
      </c>
      <c r="C80" s="8" t="s">
        <v>173</v>
      </c>
      <c r="D80" s="9">
        <v>2.5990000000000002</v>
      </c>
      <c r="E80" s="11"/>
      <c r="F80" s="11"/>
      <c r="G80" s="11"/>
      <c r="H80" s="11"/>
      <c r="I80" s="11"/>
      <c r="J80" s="11"/>
      <c r="K80" s="11">
        <f t="shared" si="5"/>
        <v>0</v>
      </c>
      <c r="L80" s="11">
        <f t="shared" si="5"/>
        <v>0</v>
      </c>
      <c r="M80" s="8" t="s">
        <v>210</v>
      </c>
      <c r="N80" s="2" t="s">
        <v>211</v>
      </c>
      <c r="O80" s="2" t="s">
        <v>52</v>
      </c>
      <c r="P80" s="2" t="s">
        <v>52</v>
      </c>
      <c r="Q80" s="2" t="s">
        <v>194</v>
      </c>
      <c r="R80" s="2" t="s">
        <v>63</v>
      </c>
      <c r="S80" s="2" t="s">
        <v>64</v>
      </c>
      <c r="T80" s="2" t="s">
        <v>64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52</v>
      </c>
      <c r="AS80" s="2" t="s">
        <v>52</v>
      </c>
      <c r="AT80" s="3"/>
      <c r="AU80" s="2" t="s">
        <v>212</v>
      </c>
      <c r="AV80" s="3">
        <v>36</v>
      </c>
    </row>
    <row r="81" spans="1:48" ht="30" customHeight="1">
      <c r="A81" s="8" t="s">
        <v>213</v>
      </c>
      <c r="B81" s="8" t="s">
        <v>214</v>
      </c>
      <c r="C81" s="8" t="s">
        <v>173</v>
      </c>
      <c r="D81" s="9">
        <v>2.5990000000000002</v>
      </c>
      <c r="E81" s="11"/>
      <c r="F81" s="11"/>
      <c r="G81" s="11"/>
      <c r="H81" s="11"/>
      <c r="I81" s="11"/>
      <c r="J81" s="11"/>
      <c r="K81" s="11">
        <f t="shared" si="5"/>
        <v>0</v>
      </c>
      <c r="L81" s="11">
        <f t="shared" si="5"/>
        <v>0</v>
      </c>
      <c r="M81" s="8" t="s">
        <v>215</v>
      </c>
      <c r="N81" s="2" t="s">
        <v>216</v>
      </c>
      <c r="O81" s="2" t="s">
        <v>52</v>
      </c>
      <c r="P81" s="2" t="s">
        <v>52</v>
      </c>
      <c r="Q81" s="2" t="s">
        <v>194</v>
      </c>
      <c r="R81" s="2" t="s">
        <v>63</v>
      </c>
      <c r="S81" s="2" t="s">
        <v>64</v>
      </c>
      <c r="T81" s="2" t="s">
        <v>64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52</v>
      </c>
      <c r="AS81" s="2" t="s">
        <v>52</v>
      </c>
      <c r="AT81" s="3"/>
      <c r="AU81" s="2" t="s">
        <v>217</v>
      </c>
      <c r="AV81" s="3">
        <v>37</v>
      </c>
    </row>
    <row r="82" spans="1:48" ht="30" customHeight="1">
      <c r="A82" s="8" t="s">
        <v>218</v>
      </c>
      <c r="B82" s="8" t="s">
        <v>219</v>
      </c>
      <c r="C82" s="8" t="s">
        <v>173</v>
      </c>
      <c r="D82" s="9">
        <v>2.5990000000000002</v>
      </c>
      <c r="E82" s="11"/>
      <c r="F82" s="11"/>
      <c r="G82" s="11"/>
      <c r="H82" s="11"/>
      <c r="I82" s="11"/>
      <c r="J82" s="11"/>
      <c r="K82" s="11">
        <f t="shared" si="5"/>
        <v>0</v>
      </c>
      <c r="L82" s="11">
        <f t="shared" si="5"/>
        <v>0</v>
      </c>
      <c r="M82" s="8" t="s">
        <v>220</v>
      </c>
      <c r="N82" s="2" t="s">
        <v>221</v>
      </c>
      <c r="O82" s="2" t="s">
        <v>52</v>
      </c>
      <c r="P82" s="2" t="s">
        <v>52</v>
      </c>
      <c r="Q82" s="2" t="s">
        <v>194</v>
      </c>
      <c r="R82" s="2" t="s">
        <v>63</v>
      </c>
      <c r="S82" s="2" t="s">
        <v>64</v>
      </c>
      <c r="T82" s="2" t="s">
        <v>64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52</v>
      </c>
      <c r="AS82" s="2" t="s">
        <v>52</v>
      </c>
      <c r="AT82" s="3"/>
      <c r="AU82" s="2" t="s">
        <v>222</v>
      </c>
      <c r="AV82" s="3">
        <v>110</v>
      </c>
    </row>
    <row r="83" spans="1:48" ht="30" customHeight="1">
      <c r="A83" s="8" t="s">
        <v>223</v>
      </c>
      <c r="B83" s="8" t="s">
        <v>224</v>
      </c>
      <c r="C83" s="8" t="s">
        <v>68</v>
      </c>
      <c r="D83" s="9">
        <v>8</v>
      </c>
      <c r="E83" s="11"/>
      <c r="F83" s="11"/>
      <c r="G83" s="11"/>
      <c r="H83" s="11"/>
      <c r="I83" s="11"/>
      <c r="J83" s="11"/>
      <c r="K83" s="11">
        <f t="shared" si="5"/>
        <v>0</v>
      </c>
      <c r="L83" s="11">
        <f t="shared" si="5"/>
        <v>0</v>
      </c>
      <c r="M83" s="8" t="s">
        <v>225</v>
      </c>
      <c r="N83" s="2" t="s">
        <v>226</v>
      </c>
      <c r="O83" s="2" t="s">
        <v>52</v>
      </c>
      <c r="P83" s="2" t="s">
        <v>52</v>
      </c>
      <c r="Q83" s="2" t="s">
        <v>194</v>
      </c>
      <c r="R83" s="2" t="s">
        <v>63</v>
      </c>
      <c r="S83" s="2" t="s">
        <v>64</v>
      </c>
      <c r="T83" s="2" t="s">
        <v>64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52</v>
      </c>
      <c r="AS83" s="2" t="s">
        <v>52</v>
      </c>
      <c r="AT83" s="3"/>
      <c r="AU83" s="2" t="s">
        <v>227</v>
      </c>
      <c r="AV83" s="3">
        <v>147</v>
      </c>
    </row>
    <row r="84" spans="1:48" ht="30" customHeight="1">
      <c r="A84" s="8" t="s">
        <v>228</v>
      </c>
      <c r="B84" s="8" t="s">
        <v>229</v>
      </c>
      <c r="C84" s="8" t="s">
        <v>68</v>
      </c>
      <c r="D84" s="9">
        <v>8</v>
      </c>
      <c r="E84" s="11"/>
      <c r="F84" s="11"/>
      <c r="G84" s="11"/>
      <c r="H84" s="11"/>
      <c r="I84" s="11"/>
      <c r="J84" s="11"/>
      <c r="K84" s="11">
        <f t="shared" si="5"/>
        <v>0</v>
      </c>
      <c r="L84" s="11">
        <f t="shared" si="5"/>
        <v>0</v>
      </c>
      <c r="M84" s="8" t="s">
        <v>230</v>
      </c>
      <c r="N84" s="2" t="s">
        <v>231</v>
      </c>
      <c r="O84" s="2" t="s">
        <v>52</v>
      </c>
      <c r="P84" s="2" t="s">
        <v>52</v>
      </c>
      <c r="Q84" s="2" t="s">
        <v>194</v>
      </c>
      <c r="R84" s="2" t="s">
        <v>63</v>
      </c>
      <c r="S84" s="2" t="s">
        <v>64</v>
      </c>
      <c r="T84" s="2" t="s">
        <v>64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52</v>
      </c>
      <c r="AS84" s="2" t="s">
        <v>52</v>
      </c>
      <c r="AT84" s="3"/>
      <c r="AU84" s="2" t="s">
        <v>232</v>
      </c>
      <c r="AV84" s="3">
        <v>148</v>
      </c>
    </row>
    <row r="85" spans="1:48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48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>
      <c r="A99" s="8" t="s">
        <v>112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>
        <f>SUM(L77:L98)</f>
        <v>0</v>
      </c>
      <c r="M99" s="9"/>
      <c r="N99" t="s">
        <v>113</v>
      </c>
    </row>
    <row r="100" spans="1:48" ht="30" customHeight="1">
      <c r="A100" s="8" t="s">
        <v>233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234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235</v>
      </c>
      <c r="B101" s="8" t="s">
        <v>236</v>
      </c>
      <c r="C101" s="8" t="s">
        <v>68</v>
      </c>
      <c r="D101" s="9">
        <v>21</v>
      </c>
      <c r="E101" s="11"/>
      <c r="F101" s="11"/>
      <c r="G101" s="11"/>
      <c r="H101" s="11"/>
      <c r="I101" s="11"/>
      <c r="J101" s="11"/>
      <c r="K101" s="11">
        <f t="shared" ref="K101:L104" si="6">TRUNC(E101+G101+I101, 0)</f>
        <v>0</v>
      </c>
      <c r="L101" s="11">
        <f t="shared" si="6"/>
        <v>0</v>
      </c>
      <c r="M101" s="8" t="s">
        <v>52</v>
      </c>
      <c r="N101" s="2" t="s">
        <v>237</v>
      </c>
      <c r="O101" s="2" t="s">
        <v>52</v>
      </c>
      <c r="P101" s="2" t="s">
        <v>52</v>
      </c>
      <c r="Q101" s="2" t="s">
        <v>234</v>
      </c>
      <c r="R101" s="2" t="s">
        <v>64</v>
      </c>
      <c r="S101" s="2" t="s">
        <v>64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238</v>
      </c>
      <c r="AV101" s="3">
        <v>39</v>
      </c>
    </row>
    <row r="102" spans="1:48" ht="30" customHeight="1">
      <c r="A102" s="8" t="s">
        <v>239</v>
      </c>
      <c r="B102" s="8" t="s">
        <v>240</v>
      </c>
      <c r="C102" s="8" t="s">
        <v>68</v>
      </c>
      <c r="D102" s="9">
        <v>6</v>
      </c>
      <c r="E102" s="11"/>
      <c r="F102" s="11"/>
      <c r="G102" s="11"/>
      <c r="H102" s="11"/>
      <c r="I102" s="11"/>
      <c r="J102" s="11"/>
      <c r="K102" s="11">
        <f t="shared" si="6"/>
        <v>0</v>
      </c>
      <c r="L102" s="11">
        <f t="shared" si="6"/>
        <v>0</v>
      </c>
      <c r="M102" s="8" t="s">
        <v>52</v>
      </c>
      <c r="N102" s="2" t="s">
        <v>241</v>
      </c>
      <c r="O102" s="2" t="s">
        <v>52</v>
      </c>
      <c r="P102" s="2" t="s">
        <v>52</v>
      </c>
      <c r="Q102" s="2" t="s">
        <v>234</v>
      </c>
      <c r="R102" s="2" t="s">
        <v>64</v>
      </c>
      <c r="S102" s="2" t="s">
        <v>64</v>
      </c>
      <c r="T102" s="2" t="s">
        <v>63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242</v>
      </c>
      <c r="AV102" s="3">
        <v>40</v>
      </c>
    </row>
    <row r="103" spans="1:48" ht="30" customHeight="1">
      <c r="A103" s="8" t="s">
        <v>243</v>
      </c>
      <c r="B103" s="8" t="s">
        <v>244</v>
      </c>
      <c r="C103" s="8" t="s">
        <v>68</v>
      </c>
      <c r="D103" s="9">
        <v>21</v>
      </c>
      <c r="E103" s="11"/>
      <c r="F103" s="11"/>
      <c r="G103" s="11"/>
      <c r="H103" s="11"/>
      <c r="I103" s="11"/>
      <c r="J103" s="11"/>
      <c r="K103" s="11">
        <f t="shared" si="6"/>
        <v>0</v>
      </c>
      <c r="L103" s="11">
        <f t="shared" si="6"/>
        <v>0</v>
      </c>
      <c r="M103" s="8" t="s">
        <v>245</v>
      </c>
      <c r="N103" s="2" t="s">
        <v>246</v>
      </c>
      <c r="O103" s="2" t="s">
        <v>52</v>
      </c>
      <c r="P103" s="2" t="s">
        <v>52</v>
      </c>
      <c r="Q103" s="2" t="s">
        <v>234</v>
      </c>
      <c r="R103" s="2" t="s">
        <v>63</v>
      </c>
      <c r="S103" s="2" t="s">
        <v>64</v>
      </c>
      <c r="T103" s="2" t="s">
        <v>64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247</v>
      </c>
      <c r="AV103" s="3">
        <v>41</v>
      </c>
    </row>
    <row r="104" spans="1:48" ht="30" customHeight="1">
      <c r="A104" s="8" t="s">
        <v>248</v>
      </c>
      <c r="B104" s="8" t="s">
        <v>249</v>
      </c>
      <c r="C104" s="8" t="s">
        <v>68</v>
      </c>
      <c r="D104" s="9">
        <v>6</v>
      </c>
      <c r="E104" s="11"/>
      <c r="F104" s="11"/>
      <c r="G104" s="11"/>
      <c r="H104" s="11"/>
      <c r="I104" s="11"/>
      <c r="J104" s="11"/>
      <c r="K104" s="11">
        <f t="shared" si="6"/>
        <v>0</v>
      </c>
      <c r="L104" s="11">
        <f t="shared" si="6"/>
        <v>0</v>
      </c>
      <c r="M104" s="8" t="s">
        <v>250</v>
      </c>
      <c r="N104" s="2" t="s">
        <v>251</v>
      </c>
      <c r="O104" s="2" t="s">
        <v>52</v>
      </c>
      <c r="P104" s="2" t="s">
        <v>52</v>
      </c>
      <c r="Q104" s="2" t="s">
        <v>234</v>
      </c>
      <c r="R104" s="2" t="s">
        <v>63</v>
      </c>
      <c r="S104" s="2" t="s">
        <v>64</v>
      </c>
      <c r="T104" s="2" t="s">
        <v>64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252</v>
      </c>
      <c r="AV104" s="3">
        <v>42</v>
      </c>
    </row>
    <row r="105" spans="1:48" ht="3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>
      <c r="A123" s="8" t="s">
        <v>112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>
        <f>SUM(L101:L122)</f>
        <v>0</v>
      </c>
      <c r="M123" s="9"/>
      <c r="N123" t="s">
        <v>113</v>
      </c>
    </row>
    <row r="124" spans="1:48" ht="30" customHeight="1">
      <c r="A124" s="8" t="s">
        <v>253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254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8" t="s">
        <v>255</v>
      </c>
      <c r="B125" s="8" t="s">
        <v>256</v>
      </c>
      <c r="C125" s="8" t="s">
        <v>68</v>
      </c>
      <c r="D125" s="9">
        <v>6</v>
      </c>
      <c r="E125" s="11"/>
      <c r="F125" s="11"/>
      <c r="G125" s="11"/>
      <c r="H125" s="11"/>
      <c r="I125" s="11"/>
      <c r="J125" s="11"/>
      <c r="K125" s="11">
        <f t="shared" ref="K125:K136" si="7">TRUNC(E125+G125+I125, 0)</f>
        <v>0</v>
      </c>
      <c r="L125" s="11">
        <f t="shared" ref="L125:L136" si="8">TRUNC(F125+H125+J125, 0)</f>
        <v>0</v>
      </c>
      <c r="M125" s="8" t="s">
        <v>52</v>
      </c>
      <c r="N125" s="2" t="s">
        <v>257</v>
      </c>
      <c r="O125" s="2" t="s">
        <v>52</v>
      </c>
      <c r="P125" s="2" t="s">
        <v>52</v>
      </c>
      <c r="Q125" s="2" t="s">
        <v>254</v>
      </c>
      <c r="R125" s="2" t="s">
        <v>64</v>
      </c>
      <c r="S125" s="2" t="s">
        <v>64</v>
      </c>
      <c r="T125" s="2" t="s">
        <v>63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258</v>
      </c>
      <c r="AV125" s="3">
        <v>111</v>
      </c>
    </row>
    <row r="126" spans="1:48" ht="30" customHeight="1">
      <c r="A126" s="8" t="s">
        <v>255</v>
      </c>
      <c r="B126" s="8" t="s">
        <v>259</v>
      </c>
      <c r="C126" s="8" t="s">
        <v>205</v>
      </c>
      <c r="D126" s="9">
        <v>10</v>
      </c>
      <c r="E126" s="11"/>
      <c r="F126" s="11"/>
      <c r="G126" s="11"/>
      <c r="H126" s="11"/>
      <c r="I126" s="11"/>
      <c r="J126" s="11"/>
      <c r="K126" s="11">
        <f t="shared" si="7"/>
        <v>0</v>
      </c>
      <c r="L126" s="11">
        <f t="shared" si="8"/>
        <v>0</v>
      </c>
      <c r="M126" s="8" t="s">
        <v>52</v>
      </c>
      <c r="N126" s="2" t="s">
        <v>260</v>
      </c>
      <c r="O126" s="2" t="s">
        <v>52</v>
      </c>
      <c r="P126" s="2" t="s">
        <v>52</v>
      </c>
      <c r="Q126" s="2" t="s">
        <v>254</v>
      </c>
      <c r="R126" s="2" t="s">
        <v>64</v>
      </c>
      <c r="S126" s="2" t="s">
        <v>64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261</v>
      </c>
      <c r="AV126" s="3">
        <v>45</v>
      </c>
    </row>
    <row r="127" spans="1:48" ht="30" customHeight="1">
      <c r="A127" s="8" t="s">
        <v>262</v>
      </c>
      <c r="B127" s="8" t="s">
        <v>263</v>
      </c>
      <c r="C127" s="8" t="s">
        <v>68</v>
      </c>
      <c r="D127" s="9">
        <v>3</v>
      </c>
      <c r="E127" s="11"/>
      <c r="F127" s="11"/>
      <c r="G127" s="11"/>
      <c r="H127" s="11"/>
      <c r="I127" s="11"/>
      <c r="J127" s="11"/>
      <c r="K127" s="11">
        <f t="shared" si="7"/>
        <v>0</v>
      </c>
      <c r="L127" s="11">
        <f t="shared" si="8"/>
        <v>0</v>
      </c>
      <c r="M127" s="8" t="s">
        <v>52</v>
      </c>
      <c r="N127" s="2" t="s">
        <v>264</v>
      </c>
      <c r="O127" s="2" t="s">
        <v>52</v>
      </c>
      <c r="P127" s="2" t="s">
        <v>52</v>
      </c>
      <c r="Q127" s="2" t="s">
        <v>254</v>
      </c>
      <c r="R127" s="2" t="s">
        <v>64</v>
      </c>
      <c r="S127" s="2" t="s">
        <v>64</v>
      </c>
      <c r="T127" s="2" t="s">
        <v>63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265</v>
      </c>
      <c r="AV127" s="3">
        <v>149</v>
      </c>
    </row>
    <row r="128" spans="1:48" ht="30" customHeight="1">
      <c r="A128" s="8" t="s">
        <v>266</v>
      </c>
      <c r="B128" s="8" t="s">
        <v>267</v>
      </c>
      <c r="C128" s="8" t="s">
        <v>68</v>
      </c>
      <c r="D128" s="9">
        <v>25</v>
      </c>
      <c r="E128" s="11"/>
      <c r="F128" s="11"/>
      <c r="G128" s="11"/>
      <c r="H128" s="11"/>
      <c r="I128" s="11"/>
      <c r="J128" s="11"/>
      <c r="K128" s="11">
        <f t="shared" si="7"/>
        <v>0</v>
      </c>
      <c r="L128" s="11">
        <f t="shared" si="8"/>
        <v>0</v>
      </c>
      <c r="M128" s="8" t="s">
        <v>268</v>
      </c>
      <c r="N128" s="2" t="s">
        <v>269</v>
      </c>
      <c r="O128" s="2" t="s">
        <v>52</v>
      </c>
      <c r="P128" s="2" t="s">
        <v>52</v>
      </c>
      <c r="Q128" s="2" t="s">
        <v>254</v>
      </c>
      <c r="R128" s="2" t="s">
        <v>63</v>
      </c>
      <c r="S128" s="2" t="s">
        <v>64</v>
      </c>
      <c r="T128" s="2" t="s">
        <v>64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270</v>
      </c>
      <c r="AV128" s="3">
        <v>46</v>
      </c>
    </row>
    <row r="129" spans="1:48" ht="30" customHeight="1">
      <c r="A129" s="8" t="s">
        <v>271</v>
      </c>
      <c r="B129" s="8" t="s">
        <v>272</v>
      </c>
      <c r="C129" s="8" t="s">
        <v>68</v>
      </c>
      <c r="D129" s="9">
        <v>148</v>
      </c>
      <c r="E129" s="11"/>
      <c r="F129" s="11"/>
      <c r="G129" s="11"/>
      <c r="H129" s="11"/>
      <c r="I129" s="11"/>
      <c r="J129" s="11"/>
      <c r="K129" s="11">
        <f t="shared" si="7"/>
        <v>0</v>
      </c>
      <c r="L129" s="11">
        <f t="shared" si="8"/>
        <v>0</v>
      </c>
      <c r="M129" s="8" t="s">
        <v>273</v>
      </c>
      <c r="N129" s="2" t="s">
        <v>274</v>
      </c>
      <c r="O129" s="2" t="s">
        <v>52</v>
      </c>
      <c r="P129" s="2" t="s">
        <v>52</v>
      </c>
      <c r="Q129" s="2" t="s">
        <v>254</v>
      </c>
      <c r="R129" s="2" t="s">
        <v>63</v>
      </c>
      <c r="S129" s="2" t="s">
        <v>64</v>
      </c>
      <c r="T129" s="2" t="s">
        <v>64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275</v>
      </c>
      <c r="AV129" s="3">
        <v>47</v>
      </c>
    </row>
    <row r="130" spans="1:48" ht="30" customHeight="1">
      <c r="A130" s="8" t="s">
        <v>276</v>
      </c>
      <c r="B130" s="8" t="s">
        <v>277</v>
      </c>
      <c r="C130" s="8" t="s">
        <v>68</v>
      </c>
      <c r="D130" s="9">
        <v>63</v>
      </c>
      <c r="E130" s="11"/>
      <c r="F130" s="11"/>
      <c r="G130" s="11"/>
      <c r="H130" s="11"/>
      <c r="I130" s="11"/>
      <c r="J130" s="11"/>
      <c r="K130" s="11">
        <f t="shared" si="7"/>
        <v>0</v>
      </c>
      <c r="L130" s="11">
        <f t="shared" si="8"/>
        <v>0</v>
      </c>
      <c r="M130" s="8" t="s">
        <v>278</v>
      </c>
      <c r="N130" s="2" t="s">
        <v>279</v>
      </c>
      <c r="O130" s="2" t="s">
        <v>52</v>
      </c>
      <c r="P130" s="2" t="s">
        <v>52</v>
      </c>
      <c r="Q130" s="2" t="s">
        <v>254</v>
      </c>
      <c r="R130" s="2" t="s">
        <v>63</v>
      </c>
      <c r="S130" s="2" t="s">
        <v>64</v>
      </c>
      <c r="T130" s="2" t="s">
        <v>64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280</v>
      </c>
      <c r="AV130" s="3">
        <v>48</v>
      </c>
    </row>
    <row r="131" spans="1:48" ht="30" customHeight="1">
      <c r="A131" s="8" t="s">
        <v>281</v>
      </c>
      <c r="B131" s="8" t="s">
        <v>282</v>
      </c>
      <c r="C131" s="8" t="s">
        <v>205</v>
      </c>
      <c r="D131" s="9">
        <v>39</v>
      </c>
      <c r="E131" s="11"/>
      <c r="F131" s="11"/>
      <c r="G131" s="11"/>
      <c r="H131" s="11"/>
      <c r="I131" s="11"/>
      <c r="J131" s="11"/>
      <c r="K131" s="11">
        <f t="shared" si="7"/>
        <v>0</v>
      </c>
      <c r="L131" s="11">
        <f t="shared" si="8"/>
        <v>0</v>
      </c>
      <c r="M131" s="8" t="s">
        <v>283</v>
      </c>
      <c r="N131" s="2" t="s">
        <v>284</v>
      </c>
      <c r="O131" s="2" t="s">
        <v>52</v>
      </c>
      <c r="P131" s="2" t="s">
        <v>52</v>
      </c>
      <c r="Q131" s="2" t="s">
        <v>254</v>
      </c>
      <c r="R131" s="2" t="s">
        <v>63</v>
      </c>
      <c r="S131" s="2" t="s">
        <v>64</v>
      </c>
      <c r="T131" s="2" t="s">
        <v>64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285</v>
      </c>
      <c r="AV131" s="3">
        <v>49</v>
      </c>
    </row>
    <row r="132" spans="1:48" ht="30" customHeight="1">
      <c r="A132" s="8" t="s">
        <v>286</v>
      </c>
      <c r="B132" s="8" t="s">
        <v>287</v>
      </c>
      <c r="C132" s="8" t="s">
        <v>68</v>
      </c>
      <c r="D132" s="9">
        <v>25</v>
      </c>
      <c r="E132" s="11"/>
      <c r="F132" s="11"/>
      <c r="G132" s="11"/>
      <c r="H132" s="11"/>
      <c r="I132" s="11"/>
      <c r="J132" s="11"/>
      <c r="K132" s="11">
        <f t="shared" si="7"/>
        <v>0</v>
      </c>
      <c r="L132" s="11">
        <f t="shared" si="8"/>
        <v>0</v>
      </c>
      <c r="M132" s="8" t="s">
        <v>288</v>
      </c>
      <c r="N132" s="2" t="s">
        <v>289</v>
      </c>
      <c r="O132" s="2" t="s">
        <v>52</v>
      </c>
      <c r="P132" s="2" t="s">
        <v>52</v>
      </c>
      <c r="Q132" s="2" t="s">
        <v>254</v>
      </c>
      <c r="R132" s="2" t="s">
        <v>63</v>
      </c>
      <c r="S132" s="2" t="s">
        <v>64</v>
      </c>
      <c r="T132" s="2" t="s">
        <v>64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290</v>
      </c>
      <c r="AV132" s="3">
        <v>50</v>
      </c>
    </row>
    <row r="133" spans="1:48" ht="30" customHeight="1">
      <c r="A133" s="8" t="s">
        <v>291</v>
      </c>
      <c r="B133" s="8" t="s">
        <v>292</v>
      </c>
      <c r="C133" s="8" t="s">
        <v>68</v>
      </c>
      <c r="D133" s="9">
        <v>29</v>
      </c>
      <c r="E133" s="11"/>
      <c r="F133" s="11"/>
      <c r="G133" s="11"/>
      <c r="H133" s="11"/>
      <c r="I133" s="11"/>
      <c r="J133" s="11"/>
      <c r="K133" s="11">
        <f t="shared" si="7"/>
        <v>0</v>
      </c>
      <c r="L133" s="11">
        <f t="shared" si="8"/>
        <v>0</v>
      </c>
      <c r="M133" s="8" t="s">
        <v>293</v>
      </c>
      <c r="N133" s="2" t="s">
        <v>294</v>
      </c>
      <c r="O133" s="2" t="s">
        <v>52</v>
      </c>
      <c r="P133" s="2" t="s">
        <v>52</v>
      </c>
      <c r="Q133" s="2" t="s">
        <v>254</v>
      </c>
      <c r="R133" s="2" t="s">
        <v>63</v>
      </c>
      <c r="S133" s="2" t="s">
        <v>64</v>
      </c>
      <c r="T133" s="2" t="s">
        <v>64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295</v>
      </c>
      <c r="AV133" s="3">
        <v>53</v>
      </c>
    </row>
    <row r="134" spans="1:48" ht="30" customHeight="1">
      <c r="A134" s="8" t="s">
        <v>296</v>
      </c>
      <c r="B134" s="8" t="s">
        <v>292</v>
      </c>
      <c r="C134" s="8" t="s">
        <v>68</v>
      </c>
      <c r="D134" s="9">
        <v>11</v>
      </c>
      <c r="E134" s="11"/>
      <c r="F134" s="11"/>
      <c r="G134" s="11"/>
      <c r="H134" s="11"/>
      <c r="I134" s="11"/>
      <c r="J134" s="11"/>
      <c r="K134" s="11">
        <f t="shared" si="7"/>
        <v>0</v>
      </c>
      <c r="L134" s="11">
        <f t="shared" si="8"/>
        <v>0</v>
      </c>
      <c r="M134" s="8" t="s">
        <v>297</v>
      </c>
      <c r="N134" s="2" t="s">
        <v>298</v>
      </c>
      <c r="O134" s="2" t="s">
        <v>52</v>
      </c>
      <c r="P134" s="2" t="s">
        <v>52</v>
      </c>
      <c r="Q134" s="2" t="s">
        <v>254</v>
      </c>
      <c r="R134" s="2" t="s">
        <v>63</v>
      </c>
      <c r="S134" s="2" t="s">
        <v>64</v>
      </c>
      <c r="T134" s="2" t="s">
        <v>64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299</v>
      </c>
      <c r="AV134" s="3">
        <v>54</v>
      </c>
    </row>
    <row r="135" spans="1:48" ht="30" customHeight="1">
      <c r="A135" s="8" t="s">
        <v>300</v>
      </c>
      <c r="B135" s="8" t="s">
        <v>301</v>
      </c>
      <c r="C135" s="8" t="s">
        <v>68</v>
      </c>
      <c r="D135" s="9">
        <v>29</v>
      </c>
      <c r="E135" s="11"/>
      <c r="F135" s="11"/>
      <c r="G135" s="11"/>
      <c r="H135" s="11"/>
      <c r="I135" s="11"/>
      <c r="J135" s="11"/>
      <c r="K135" s="11">
        <f t="shared" si="7"/>
        <v>0</v>
      </c>
      <c r="L135" s="11">
        <f t="shared" si="8"/>
        <v>0</v>
      </c>
      <c r="M135" s="8" t="s">
        <v>302</v>
      </c>
      <c r="N135" s="2" t="s">
        <v>303</v>
      </c>
      <c r="O135" s="2" t="s">
        <v>52</v>
      </c>
      <c r="P135" s="2" t="s">
        <v>52</v>
      </c>
      <c r="Q135" s="2" t="s">
        <v>254</v>
      </c>
      <c r="R135" s="2" t="s">
        <v>63</v>
      </c>
      <c r="S135" s="2" t="s">
        <v>64</v>
      </c>
      <c r="T135" s="2" t="s">
        <v>64</v>
      </c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2" t="s">
        <v>52</v>
      </c>
      <c r="AS135" s="2" t="s">
        <v>52</v>
      </c>
      <c r="AT135" s="3"/>
      <c r="AU135" s="2" t="s">
        <v>304</v>
      </c>
      <c r="AV135" s="3">
        <v>55</v>
      </c>
    </row>
    <row r="136" spans="1:48" ht="30" customHeight="1">
      <c r="A136" s="8" t="s">
        <v>305</v>
      </c>
      <c r="B136" s="8" t="s">
        <v>301</v>
      </c>
      <c r="C136" s="8" t="s">
        <v>68</v>
      </c>
      <c r="D136" s="9">
        <v>11</v>
      </c>
      <c r="E136" s="11"/>
      <c r="F136" s="11"/>
      <c r="G136" s="11"/>
      <c r="H136" s="11"/>
      <c r="I136" s="11"/>
      <c r="J136" s="11"/>
      <c r="K136" s="11">
        <f t="shared" si="7"/>
        <v>0</v>
      </c>
      <c r="L136" s="11">
        <f t="shared" si="8"/>
        <v>0</v>
      </c>
      <c r="M136" s="8" t="s">
        <v>306</v>
      </c>
      <c r="N136" s="2" t="s">
        <v>307</v>
      </c>
      <c r="O136" s="2" t="s">
        <v>52</v>
      </c>
      <c r="P136" s="2" t="s">
        <v>52</v>
      </c>
      <c r="Q136" s="2" t="s">
        <v>254</v>
      </c>
      <c r="R136" s="2" t="s">
        <v>63</v>
      </c>
      <c r="S136" s="2" t="s">
        <v>64</v>
      </c>
      <c r="T136" s="2" t="s">
        <v>64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2" t="s">
        <v>52</v>
      </c>
      <c r="AS136" s="2" t="s">
        <v>52</v>
      </c>
      <c r="AT136" s="3"/>
      <c r="AU136" s="2" t="s">
        <v>308</v>
      </c>
      <c r="AV136" s="3">
        <v>56</v>
      </c>
    </row>
    <row r="137" spans="1:48" ht="30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48" ht="30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8" t="s">
        <v>112</v>
      </c>
      <c r="B147" s="9"/>
      <c r="C147" s="9"/>
      <c r="D147" s="9"/>
      <c r="E147" s="9"/>
      <c r="F147" s="11"/>
      <c r="G147" s="9"/>
      <c r="H147" s="11"/>
      <c r="I147" s="9"/>
      <c r="J147" s="11"/>
      <c r="K147" s="9"/>
      <c r="L147" s="11">
        <f>SUM(L125:L146)</f>
        <v>0</v>
      </c>
      <c r="M147" s="9"/>
      <c r="N147" t="s">
        <v>113</v>
      </c>
    </row>
    <row r="148" spans="1:48" ht="30" customHeight="1">
      <c r="A148" s="8" t="s">
        <v>309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3"/>
      <c r="O148" s="3"/>
      <c r="P148" s="3"/>
      <c r="Q148" s="2" t="s">
        <v>310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ht="30" customHeight="1">
      <c r="A149" s="8" t="s">
        <v>311</v>
      </c>
      <c r="B149" s="8" t="s">
        <v>312</v>
      </c>
      <c r="C149" s="8" t="s">
        <v>68</v>
      </c>
      <c r="D149" s="9">
        <v>6</v>
      </c>
      <c r="E149" s="11"/>
      <c r="F149" s="11"/>
      <c r="G149" s="11"/>
      <c r="H149" s="11"/>
      <c r="I149" s="11"/>
      <c r="J149" s="11"/>
      <c r="K149" s="11">
        <f>TRUNC(E149+G149+I149, 0)</f>
        <v>0</v>
      </c>
      <c r="L149" s="11">
        <f>TRUNC(F149+H149+J149, 0)</f>
        <v>0</v>
      </c>
      <c r="M149" s="8" t="s">
        <v>313</v>
      </c>
      <c r="N149" s="2" t="s">
        <v>314</v>
      </c>
      <c r="O149" s="2" t="s">
        <v>52</v>
      </c>
      <c r="P149" s="2" t="s">
        <v>52</v>
      </c>
      <c r="Q149" s="2" t="s">
        <v>310</v>
      </c>
      <c r="R149" s="2" t="s">
        <v>63</v>
      </c>
      <c r="S149" s="2" t="s">
        <v>64</v>
      </c>
      <c r="T149" s="2" t="s">
        <v>64</v>
      </c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52</v>
      </c>
      <c r="AS149" s="2" t="s">
        <v>52</v>
      </c>
      <c r="AT149" s="3"/>
      <c r="AU149" s="2" t="s">
        <v>315</v>
      </c>
      <c r="AV149" s="3">
        <v>58</v>
      </c>
    </row>
    <row r="150" spans="1:48" ht="30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48" ht="30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48" ht="30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48" ht="30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48" ht="30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48" ht="30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48" ht="30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48" ht="30" customHeight="1">
      <c r="A171" s="8" t="s">
        <v>112</v>
      </c>
      <c r="B171" s="9"/>
      <c r="C171" s="9"/>
      <c r="D171" s="9"/>
      <c r="E171" s="9"/>
      <c r="F171" s="11"/>
      <c r="G171" s="9"/>
      <c r="H171" s="11"/>
      <c r="I171" s="9"/>
      <c r="J171" s="11"/>
      <c r="K171" s="9"/>
      <c r="L171" s="11">
        <f>SUM(L149:L170)</f>
        <v>0</v>
      </c>
      <c r="M171" s="9"/>
      <c r="N171" t="s">
        <v>113</v>
      </c>
    </row>
    <row r="172" spans="1:48" ht="30" customHeight="1">
      <c r="A172" s="8" t="s">
        <v>316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3"/>
      <c r="O172" s="3"/>
      <c r="P172" s="3"/>
      <c r="Q172" s="2" t="s">
        <v>317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ht="30" customHeight="1">
      <c r="A173" s="8" t="s">
        <v>318</v>
      </c>
      <c r="B173" s="8" t="s">
        <v>319</v>
      </c>
      <c r="C173" s="8" t="s">
        <v>68</v>
      </c>
      <c r="D173" s="9">
        <v>144</v>
      </c>
      <c r="E173" s="11"/>
      <c r="F173" s="11"/>
      <c r="G173" s="11"/>
      <c r="H173" s="11"/>
      <c r="I173" s="11"/>
      <c r="J173" s="11"/>
      <c r="K173" s="11">
        <f t="shared" ref="K173:L178" si="9">TRUNC(E173+G173+I173, 0)</f>
        <v>0</v>
      </c>
      <c r="L173" s="11">
        <f t="shared" si="9"/>
        <v>0</v>
      </c>
      <c r="M173" s="8" t="s">
        <v>320</v>
      </c>
      <c r="N173" s="2" t="s">
        <v>321</v>
      </c>
      <c r="O173" s="2" t="s">
        <v>52</v>
      </c>
      <c r="P173" s="2" t="s">
        <v>52</v>
      </c>
      <c r="Q173" s="2" t="s">
        <v>317</v>
      </c>
      <c r="R173" s="2" t="s">
        <v>64</v>
      </c>
      <c r="S173" s="2" t="s">
        <v>64</v>
      </c>
      <c r="T173" s="2" t="s">
        <v>63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52</v>
      </c>
      <c r="AS173" s="2" t="s">
        <v>52</v>
      </c>
      <c r="AT173" s="3"/>
      <c r="AU173" s="2" t="s">
        <v>322</v>
      </c>
      <c r="AV173" s="3">
        <v>150</v>
      </c>
    </row>
    <row r="174" spans="1:48" ht="30" customHeight="1">
      <c r="A174" s="8" t="s">
        <v>323</v>
      </c>
      <c r="B174" s="8" t="s">
        <v>319</v>
      </c>
      <c r="C174" s="8" t="s">
        <v>68</v>
      </c>
      <c r="D174" s="9">
        <v>131</v>
      </c>
      <c r="E174" s="11"/>
      <c r="F174" s="11"/>
      <c r="G174" s="11"/>
      <c r="H174" s="11"/>
      <c r="I174" s="11"/>
      <c r="J174" s="11"/>
      <c r="K174" s="11">
        <f t="shared" si="9"/>
        <v>0</v>
      </c>
      <c r="L174" s="11">
        <f t="shared" si="9"/>
        <v>0</v>
      </c>
      <c r="M174" s="8" t="s">
        <v>320</v>
      </c>
      <c r="N174" s="2" t="s">
        <v>324</v>
      </c>
      <c r="O174" s="2" t="s">
        <v>52</v>
      </c>
      <c r="P174" s="2" t="s">
        <v>52</v>
      </c>
      <c r="Q174" s="2" t="s">
        <v>317</v>
      </c>
      <c r="R174" s="2" t="s">
        <v>64</v>
      </c>
      <c r="S174" s="2" t="s">
        <v>64</v>
      </c>
      <c r="T174" s="2" t="s">
        <v>63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52</v>
      </c>
      <c r="AS174" s="2" t="s">
        <v>52</v>
      </c>
      <c r="AT174" s="3"/>
      <c r="AU174" s="2" t="s">
        <v>325</v>
      </c>
      <c r="AV174" s="3">
        <v>151</v>
      </c>
    </row>
    <row r="175" spans="1:48" ht="30" customHeight="1">
      <c r="A175" s="8" t="s">
        <v>326</v>
      </c>
      <c r="B175" s="8" t="s">
        <v>319</v>
      </c>
      <c r="C175" s="8" t="s">
        <v>68</v>
      </c>
      <c r="D175" s="9">
        <v>68</v>
      </c>
      <c r="E175" s="11"/>
      <c r="F175" s="11"/>
      <c r="G175" s="11"/>
      <c r="H175" s="11"/>
      <c r="I175" s="11"/>
      <c r="J175" s="11"/>
      <c r="K175" s="11">
        <f t="shared" si="9"/>
        <v>0</v>
      </c>
      <c r="L175" s="11">
        <f t="shared" si="9"/>
        <v>0</v>
      </c>
      <c r="M175" s="8" t="s">
        <v>320</v>
      </c>
      <c r="N175" s="2" t="s">
        <v>327</v>
      </c>
      <c r="O175" s="2" t="s">
        <v>52</v>
      </c>
      <c r="P175" s="2" t="s">
        <v>52</v>
      </c>
      <c r="Q175" s="2" t="s">
        <v>317</v>
      </c>
      <c r="R175" s="2" t="s">
        <v>64</v>
      </c>
      <c r="S175" s="2" t="s">
        <v>64</v>
      </c>
      <c r="T175" s="2" t="s">
        <v>63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52</v>
      </c>
      <c r="AS175" s="2" t="s">
        <v>52</v>
      </c>
      <c r="AT175" s="3"/>
      <c r="AU175" s="2" t="s">
        <v>328</v>
      </c>
      <c r="AV175" s="3">
        <v>156</v>
      </c>
    </row>
    <row r="176" spans="1:48" ht="30" customHeight="1">
      <c r="A176" s="8" t="s">
        <v>329</v>
      </c>
      <c r="B176" s="8" t="s">
        <v>330</v>
      </c>
      <c r="C176" s="8" t="s">
        <v>68</v>
      </c>
      <c r="D176" s="9">
        <v>52</v>
      </c>
      <c r="E176" s="11"/>
      <c r="F176" s="11"/>
      <c r="G176" s="11"/>
      <c r="H176" s="11"/>
      <c r="I176" s="11"/>
      <c r="J176" s="11"/>
      <c r="K176" s="11">
        <f t="shared" si="9"/>
        <v>0</v>
      </c>
      <c r="L176" s="11">
        <f t="shared" si="9"/>
        <v>0</v>
      </c>
      <c r="M176" s="8" t="s">
        <v>320</v>
      </c>
      <c r="N176" s="2" t="s">
        <v>331</v>
      </c>
      <c r="O176" s="2" t="s">
        <v>52</v>
      </c>
      <c r="P176" s="2" t="s">
        <v>52</v>
      </c>
      <c r="Q176" s="2" t="s">
        <v>317</v>
      </c>
      <c r="R176" s="2" t="s">
        <v>64</v>
      </c>
      <c r="S176" s="2" t="s">
        <v>64</v>
      </c>
      <c r="T176" s="2" t="s">
        <v>63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2" t="s">
        <v>52</v>
      </c>
      <c r="AS176" s="2" t="s">
        <v>52</v>
      </c>
      <c r="AT176" s="3"/>
      <c r="AU176" s="2" t="s">
        <v>332</v>
      </c>
      <c r="AV176" s="3">
        <v>152</v>
      </c>
    </row>
    <row r="177" spans="1:48" ht="30" customHeight="1">
      <c r="A177" s="8" t="s">
        <v>333</v>
      </c>
      <c r="B177" s="8" t="s">
        <v>330</v>
      </c>
      <c r="C177" s="8" t="s">
        <v>68</v>
      </c>
      <c r="D177" s="9">
        <v>58</v>
      </c>
      <c r="E177" s="11"/>
      <c r="F177" s="11"/>
      <c r="G177" s="11"/>
      <c r="H177" s="11"/>
      <c r="I177" s="11"/>
      <c r="J177" s="11"/>
      <c r="K177" s="11">
        <f t="shared" si="9"/>
        <v>0</v>
      </c>
      <c r="L177" s="11">
        <f t="shared" si="9"/>
        <v>0</v>
      </c>
      <c r="M177" s="8" t="s">
        <v>320</v>
      </c>
      <c r="N177" s="2" t="s">
        <v>334</v>
      </c>
      <c r="O177" s="2" t="s">
        <v>52</v>
      </c>
      <c r="P177" s="2" t="s">
        <v>52</v>
      </c>
      <c r="Q177" s="2" t="s">
        <v>317</v>
      </c>
      <c r="R177" s="2" t="s">
        <v>64</v>
      </c>
      <c r="S177" s="2" t="s">
        <v>64</v>
      </c>
      <c r="T177" s="2" t="s">
        <v>63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2" t="s">
        <v>52</v>
      </c>
      <c r="AS177" s="2" t="s">
        <v>52</v>
      </c>
      <c r="AT177" s="3"/>
      <c r="AU177" s="2" t="s">
        <v>335</v>
      </c>
      <c r="AV177" s="3">
        <v>153</v>
      </c>
    </row>
    <row r="178" spans="1:48" ht="30" customHeight="1">
      <c r="A178" s="8" t="s">
        <v>336</v>
      </c>
      <c r="B178" s="8" t="s">
        <v>337</v>
      </c>
      <c r="C178" s="8" t="s">
        <v>205</v>
      </c>
      <c r="D178" s="9">
        <v>90</v>
      </c>
      <c r="E178" s="11"/>
      <c r="F178" s="11"/>
      <c r="G178" s="11"/>
      <c r="H178" s="11"/>
      <c r="I178" s="11"/>
      <c r="J178" s="11"/>
      <c r="K178" s="11">
        <f t="shared" si="9"/>
        <v>0</v>
      </c>
      <c r="L178" s="11">
        <f t="shared" si="9"/>
        <v>0</v>
      </c>
      <c r="M178" s="8" t="s">
        <v>320</v>
      </c>
      <c r="N178" s="2" t="s">
        <v>338</v>
      </c>
      <c r="O178" s="2" t="s">
        <v>52</v>
      </c>
      <c r="P178" s="2" t="s">
        <v>52</v>
      </c>
      <c r="Q178" s="2" t="s">
        <v>317</v>
      </c>
      <c r="R178" s="2" t="s">
        <v>64</v>
      </c>
      <c r="S178" s="2" t="s">
        <v>64</v>
      </c>
      <c r="T178" s="2" t="s">
        <v>63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2" t="s">
        <v>52</v>
      </c>
      <c r="AS178" s="2" t="s">
        <v>52</v>
      </c>
      <c r="AT178" s="3"/>
      <c r="AU178" s="2" t="s">
        <v>339</v>
      </c>
      <c r="AV178" s="3">
        <v>154</v>
      </c>
    </row>
    <row r="179" spans="1:48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48" ht="30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48" ht="30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48" ht="30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48" ht="30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48" ht="30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48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48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48" ht="30" customHeight="1">
      <c r="A195" s="8" t="s">
        <v>112</v>
      </c>
      <c r="B195" s="9"/>
      <c r="C195" s="9"/>
      <c r="D195" s="9"/>
      <c r="E195" s="9"/>
      <c r="F195" s="11"/>
      <c r="G195" s="9"/>
      <c r="H195" s="11"/>
      <c r="I195" s="9"/>
      <c r="J195" s="11"/>
      <c r="K195" s="9"/>
      <c r="L195" s="11">
        <f>SUM(L173:L194)</f>
        <v>0</v>
      </c>
      <c r="M195" s="9"/>
      <c r="N195" t="s">
        <v>113</v>
      </c>
    </row>
    <row r="196" spans="1:48" ht="30" customHeight="1">
      <c r="A196" s="8" t="s">
        <v>340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3"/>
      <c r="O196" s="3"/>
      <c r="P196" s="3"/>
      <c r="Q196" s="2" t="s">
        <v>341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>
      <c r="A197" s="8" t="s">
        <v>342</v>
      </c>
      <c r="B197" s="8" t="s">
        <v>343</v>
      </c>
      <c r="C197" s="8" t="s">
        <v>68</v>
      </c>
      <c r="D197" s="9">
        <v>52</v>
      </c>
      <c r="E197" s="11"/>
      <c r="F197" s="11"/>
      <c r="G197" s="11"/>
      <c r="H197" s="11"/>
      <c r="I197" s="11"/>
      <c r="J197" s="11"/>
      <c r="K197" s="11">
        <f t="shared" ref="K197:L199" si="10">TRUNC(E197+G197+I197, 0)</f>
        <v>0</v>
      </c>
      <c r="L197" s="11">
        <f t="shared" si="10"/>
        <v>0</v>
      </c>
      <c r="M197" s="8" t="s">
        <v>344</v>
      </c>
      <c r="N197" s="2" t="s">
        <v>345</v>
      </c>
      <c r="O197" s="2" t="s">
        <v>52</v>
      </c>
      <c r="P197" s="2" t="s">
        <v>52</v>
      </c>
      <c r="Q197" s="2" t="s">
        <v>341</v>
      </c>
      <c r="R197" s="2" t="s">
        <v>63</v>
      </c>
      <c r="S197" s="2" t="s">
        <v>64</v>
      </c>
      <c r="T197" s="2" t="s">
        <v>64</v>
      </c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52</v>
      </c>
      <c r="AS197" s="2" t="s">
        <v>52</v>
      </c>
      <c r="AT197" s="3"/>
      <c r="AU197" s="2" t="s">
        <v>346</v>
      </c>
      <c r="AV197" s="3">
        <v>65</v>
      </c>
    </row>
    <row r="198" spans="1:48" ht="30" customHeight="1">
      <c r="A198" s="8" t="s">
        <v>347</v>
      </c>
      <c r="B198" s="8" t="s">
        <v>348</v>
      </c>
      <c r="C198" s="8" t="s">
        <v>68</v>
      </c>
      <c r="D198" s="9">
        <v>11</v>
      </c>
      <c r="E198" s="11"/>
      <c r="F198" s="11"/>
      <c r="G198" s="11"/>
      <c r="H198" s="11"/>
      <c r="I198" s="11"/>
      <c r="J198" s="11"/>
      <c r="K198" s="11">
        <f t="shared" si="10"/>
        <v>0</v>
      </c>
      <c r="L198" s="11">
        <f t="shared" si="10"/>
        <v>0</v>
      </c>
      <c r="M198" s="8" t="s">
        <v>349</v>
      </c>
      <c r="N198" s="2" t="s">
        <v>350</v>
      </c>
      <c r="O198" s="2" t="s">
        <v>52</v>
      </c>
      <c r="P198" s="2" t="s">
        <v>52</v>
      </c>
      <c r="Q198" s="2" t="s">
        <v>341</v>
      </c>
      <c r="R198" s="2" t="s">
        <v>63</v>
      </c>
      <c r="S198" s="2" t="s">
        <v>64</v>
      </c>
      <c r="T198" s="2" t="s">
        <v>64</v>
      </c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52</v>
      </c>
      <c r="AS198" s="2" t="s">
        <v>52</v>
      </c>
      <c r="AT198" s="3"/>
      <c r="AU198" s="2" t="s">
        <v>351</v>
      </c>
      <c r="AV198" s="3">
        <v>66</v>
      </c>
    </row>
    <row r="199" spans="1:48" ht="30" customHeight="1">
      <c r="A199" s="8" t="s">
        <v>352</v>
      </c>
      <c r="B199" s="8" t="s">
        <v>353</v>
      </c>
      <c r="C199" s="8" t="s">
        <v>68</v>
      </c>
      <c r="D199" s="9">
        <v>100</v>
      </c>
      <c r="E199" s="11"/>
      <c r="F199" s="11"/>
      <c r="G199" s="11"/>
      <c r="H199" s="11"/>
      <c r="I199" s="11"/>
      <c r="J199" s="11"/>
      <c r="K199" s="11">
        <f t="shared" si="10"/>
        <v>0</v>
      </c>
      <c r="L199" s="11">
        <f t="shared" si="10"/>
        <v>0</v>
      </c>
      <c r="M199" s="8" t="s">
        <v>354</v>
      </c>
      <c r="N199" s="2" t="s">
        <v>355</v>
      </c>
      <c r="O199" s="2" t="s">
        <v>52</v>
      </c>
      <c r="P199" s="2" t="s">
        <v>52</v>
      </c>
      <c r="Q199" s="2" t="s">
        <v>341</v>
      </c>
      <c r="R199" s="2" t="s">
        <v>63</v>
      </c>
      <c r="S199" s="2" t="s">
        <v>64</v>
      </c>
      <c r="T199" s="2" t="s">
        <v>64</v>
      </c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52</v>
      </c>
      <c r="AS199" s="2" t="s">
        <v>52</v>
      </c>
      <c r="AT199" s="3"/>
      <c r="AU199" s="2" t="s">
        <v>356</v>
      </c>
      <c r="AV199" s="3">
        <v>145</v>
      </c>
    </row>
    <row r="200" spans="1:48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48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48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48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48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48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48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48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48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48" ht="30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48" ht="30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48" ht="30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48" ht="30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48" ht="30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48" ht="30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48" ht="30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48" ht="30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48" ht="30" customHeight="1">
      <c r="A219" s="8" t="s">
        <v>112</v>
      </c>
      <c r="B219" s="9"/>
      <c r="C219" s="9"/>
      <c r="D219" s="9"/>
      <c r="E219" s="9"/>
      <c r="F219" s="11"/>
      <c r="G219" s="9"/>
      <c r="H219" s="11"/>
      <c r="I219" s="9"/>
      <c r="J219" s="11"/>
      <c r="K219" s="9"/>
      <c r="L219" s="11">
        <f>SUM(L197:L218)</f>
        <v>0</v>
      </c>
      <c r="M219" s="9"/>
      <c r="N219" t="s">
        <v>113</v>
      </c>
    </row>
    <row r="220" spans="1:48" ht="30" customHeight="1">
      <c r="A220" s="8" t="s">
        <v>357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3"/>
      <c r="O220" s="3"/>
      <c r="P220" s="3"/>
      <c r="Q220" s="2" t="s">
        <v>358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>
      <c r="A221" s="8" t="s">
        <v>359</v>
      </c>
      <c r="B221" s="8" t="s">
        <v>360</v>
      </c>
      <c r="C221" s="8" t="s">
        <v>205</v>
      </c>
      <c r="D221" s="9">
        <v>84</v>
      </c>
      <c r="E221" s="11"/>
      <c r="F221" s="11"/>
      <c r="G221" s="11"/>
      <c r="H221" s="11"/>
      <c r="I221" s="11"/>
      <c r="J221" s="11"/>
      <c r="K221" s="11">
        <f t="shared" ref="K221:L228" si="11">TRUNC(E221+G221+I221, 0)</f>
        <v>0</v>
      </c>
      <c r="L221" s="11">
        <f t="shared" si="11"/>
        <v>0</v>
      </c>
      <c r="M221" s="8" t="s">
        <v>361</v>
      </c>
      <c r="N221" s="2" t="s">
        <v>362</v>
      </c>
      <c r="O221" s="2" t="s">
        <v>52</v>
      </c>
      <c r="P221" s="2" t="s">
        <v>52</v>
      </c>
      <c r="Q221" s="2" t="s">
        <v>358</v>
      </c>
      <c r="R221" s="2" t="s">
        <v>63</v>
      </c>
      <c r="S221" s="2" t="s">
        <v>64</v>
      </c>
      <c r="T221" s="2" t="s">
        <v>64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363</v>
      </c>
      <c r="AV221" s="3">
        <v>68</v>
      </c>
    </row>
    <row r="222" spans="1:48" ht="30" customHeight="1">
      <c r="A222" s="8" t="s">
        <v>364</v>
      </c>
      <c r="B222" s="8" t="s">
        <v>365</v>
      </c>
      <c r="C222" s="8" t="s">
        <v>205</v>
      </c>
      <c r="D222" s="9">
        <v>42</v>
      </c>
      <c r="E222" s="11"/>
      <c r="F222" s="11"/>
      <c r="G222" s="11"/>
      <c r="H222" s="11"/>
      <c r="I222" s="11"/>
      <c r="J222" s="11"/>
      <c r="K222" s="11">
        <f t="shared" si="11"/>
        <v>0</v>
      </c>
      <c r="L222" s="11">
        <f t="shared" si="11"/>
        <v>0</v>
      </c>
      <c r="M222" s="8" t="s">
        <v>366</v>
      </c>
      <c r="N222" s="2" t="s">
        <v>367</v>
      </c>
      <c r="O222" s="2" t="s">
        <v>52</v>
      </c>
      <c r="P222" s="2" t="s">
        <v>52</v>
      </c>
      <c r="Q222" s="2" t="s">
        <v>358</v>
      </c>
      <c r="R222" s="2" t="s">
        <v>63</v>
      </c>
      <c r="S222" s="2" t="s">
        <v>64</v>
      </c>
      <c r="T222" s="2" t="s">
        <v>64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52</v>
      </c>
      <c r="AS222" s="2" t="s">
        <v>52</v>
      </c>
      <c r="AT222" s="3"/>
      <c r="AU222" s="2" t="s">
        <v>368</v>
      </c>
      <c r="AV222" s="3">
        <v>75</v>
      </c>
    </row>
    <row r="223" spans="1:48" ht="30" customHeight="1">
      <c r="A223" s="8" t="s">
        <v>369</v>
      </c>
      <c r="B223" s="8" t="s">
        <v>370</v>
      </c>
      <c r="C223" s="8" t="s">
        <v>371</v>
      </c>
      <c r="D223" s="9">
        <v>1</v>
      </c>
      <c r="E223" s="11"/>
      <c r="F223" s="11"/>
      <c r="G223" s="11"/>
      <c r="H223" s="11"/>
      <c r="I223" s="11"/>
      <c r="J223" s="11"/>
      <c r="K223" s="11">
        <f t="shared" si="11"/>
        <v>0</v>
      </c>
      <c r="L223" s="11">
        <f t="shared" si="11"/>
        <v>0</v>
      </c>
      <c r="M223" s="8" t="s">
        <v>320</v>
      </c>
      <c r="N223" s="2" t="s">
        <v>372</v>
      </c>
      <c r="O223" s="2" t="s">
        <v>52</v>
      </c>
      <c r="P223" s="2" t="s">
        <v>52</v>
      </c>
      <c r="Q223" s="2" t="s">
        <v>358</v>
      </c>
      <c r="R223" s="2" t="s">
        <v>64</v>
      </c>
      <c r="S223" s="2" t="s">
        <v>64</v>
      </c>
      <c r="T223" s="2" t="s">
        <v>63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2" t="s">
        <v>52</v>
      </c>
      <c r="AS223" s="2" t="s">
        <v>52</v>
      </c>
      <c r="AT223" s="3"/>
      <c r="AU223" s="2" t="s">
        <v>373</v>
      </c>
      <c r="AV223" s="3">
        <v>114</v>
      </c>
    </row>
    <row r="224" spans="1:48" ht="30" customHeight="1">
      <c r="A224" s="8" t="s">
        <v>374</v>
      </c>
      <c r="B224" s="8" t="s">
        <v>375</v>
      </c>
      <c r="C224" s="8" t="s">
        <v>371</v>
      </c>
      <c r="D224" s="9">
        <v>1</v>
      </c>
      <c r="E224" s="11"/>
      <c r="F224" s="11"/>
      <c r="G224" s="11"/>
      <c r="H224" s="11"/>
      <c r="I224" s="11"/>
      <c r="J224" s="11"/>
      <c r="K224" s="11">
        <f t="shared" si="11"/>
        <v>0</v>
      </c>
      <c r="L224" s="11">
        <f t="shared" si="11"/>
        <v>0</v>
      </c>
      <c r="M224" s="8" t="s">
        <v>320</v>
      </c>
      <c r="N224" s="2" t="s">
        <v>376</v>
      </c>
      <c r="O224" s="2" t="s">
        <v>52</v>
      </c>
      <c r="P224" s="2" t="s">
        <v>52</v>
      </c>
      <c r="Q224" s="2" t="s">
        <v>358</v>
      </c>
      <c r="R224" s="2" t="s">
        <v>64</v>
      </c>
      <c r="S224" s="2" t="s">
        <v>64</v>
      </c>
      <c r="T224" s="2" t="s">
        <v>63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2" t="s">
        <v>52</v>
      </c>
      <c r="AS224" s="2" t="s">
        <v>52</v>
      </c>
      <c r="AT224" s="3"/>
      <c r="AU224" s="2" t="s">
        <v>377</v>
      </c>
      <c r="AV224" s="3">
        <v>115</v>
      </c>
    </row>
    <row r="225" spans="1:48" ht="30" customHeight="1">
      <c r="A225" s="8" t="s">
        <v>378</v>
      </c>
      <c r="B225" s="8" t="s">
        <v>379</v>
      </c>
      <c r="C225" s="8" t="s">
        <v>371</v>
      </c>
      <c r="D225" s="9">
        <v>1</v>
      </c>
      <c r="E225" s="11"/>
      <c r="F225" s="11"/>
      <c r="G225" s="11"/>
      <c r="H225" s="11"/>
      <c r="I225" s="11"/>
      <c r="J225" s="11"/>
      <c r="K225" s="11">
        <f t="shared" si="11"/>
        <v>0</v>
      </c>
      <c r="L225" s="11">
        <f t="shared" si="11"/>
        <v>0</v>
      </c>
      <c r="M225" s="8" t="s">
        <v>320</v>
      </c>
      <c r="N225" s="2" t="s">
        <v>380</v>
      </c>
      <c r="O225" s="2" t="s">
        <v>52</v>
      </c>
      <c r="P225" s="2" t="s">
        <v>52</v>
      </c>
      <c r="Q225" s="2" t="s">
        <v>358</v>
      </c>
      <c r="R225" s="2" t="s">
        <v>64</v>
      </c>
      <c r="S225" s="2" t="s">
        <v>64</v>
      </c>
      <c r="T225" s="2" t="s">
        <v>63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2" t="s">
        <v>52</v>
      </c>
      <c r="AS225" s="2" t="s">
        <v>52</v>
      </c>
      <c r="AT225" s="3"/>
      <c r="AU225" s="2" t="s">
        <v>381</v>
      </c>
      <c r="AV225" s="3">
        <v>116</v>
      </c>
    </row>
    <row r="226" spans="1:48" ht="30" customHeight="1">
      <c r="A226" s="8" t="s">
        <v>382</v>
      </c>
      <c r="B226" s="8" t="s">
        <v>383</v>
      </c>
      <c r="C226" s="8" t="s">
        <v>371</v>
      </c>
      <c r="D226" s="9">
        <v>1</v>
      </c>
      <c r="E226" s="11"/>
      <c r="F226" s="11"/>
      <c r="G226" s="11"/>
      <c r="H226" s="11"/>
      <c r="I226" s="11"/>
      <c r="J226" s="11"/>
      <c r="K226" s="11">
        <f t="shared" si="11"/>
        <v>0</v>
      </c>
      <c r="L226" s="11">
        <f t="shared" si="11"/>
        <v>0</v>
      </c>
      <c r="M226" s="8" t="s">
        <v>320</v>
      </c>
      <c r="N226" s="2" t="s">
        <v>384</v>
      </c>
      <c r="O226" s="2" t="s">
        <v>52</v>
      </c>
      <c r="P226" s="2" t="s">
        <v>52</v>
      </c>
      <c r="Q226" s="2" t="s">
        <v>358</v>
      </c>
      <c r="R226" s="2" t="s">
        <v>64</v>
      </c>
      <c r="S226" s="2" t="s">
        <v>64</v>
      </c>
      <c r="T226" s="2" t="s">
        <v>63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2" t="s">
        <v>52</v>
      </c>
      <c r="AS226" s="2" t="s">
        <v>52</v>
      </c>
      <c r="AT226" s="3"/>
      <c r="AU226" s="2" t="s">
        <v>385</v>
      </c>
      <c r="AV226" s="3">
        <v>117</v>
      </c>
    </row>
    <row r="227" spans="1:48" ht="30" customHeight="1">
      <c r="A227" s="8" t="s">
        <v>386</v>
      </c>
      <c r="B227" s="8" t="s">
        <v>387</v>
      </c>
      <c r="C227" s="8" t="s">
        <v>371</v>
      </c>
      <c r="D227" s="9">
        <v>1</v>
      </c>
      <c r="E227" s="11"/>
      <c r="F227" s="11"/>
      <c r="G227" s="11"/>
      <c r="H227" s="11"/>
      <c r="I227" s="11"/>
      <c r="J227" s="11"/>
      <c r="K227" s="11">
        <f t="shared" si="11"/>
        <v>0</v>
      </c>
      <c r="L227" s="11">
        <f t="shared" si="11"/>
        <v>0</v>
      </c>
      <c r="M227" s="8" t="s">
        <v>320</v>
      </c>
      <c r="N227" s="2" t="s">
        <v>388</v>
      </c>
      <c r="O227" s="2" t="s">
        <v>52</v>
      </c>
      <c r="P227" s="2" t="s">
        <v>52</v>
      </c>
      <c r="Q227" s="2" t="s">
        <v>358</v>
      </c>
      <c r="R227" s="2" t="s">
        <v>64</v>
      </c>
      <c r="S227" s="2" t="s">
        <v>64</v>
      </c>
      <c r="T227" s="2" t="s">
        <v>63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2" t="s">
        <v>52</v>
      </c>
      <c r="AS227" s="2" t="s">
        <v>52</v>
      </c>
      <c r="AT227" s="3"/>
      <c r="AU227" s="2" t="s">
        <v>389</v>
      </c>
      <c r="AV227" s="3">
        <v>118</v>
      </c>
    </row>
    <row r="228" spans="1:48" ht="30" customHeight="1">
      <c r="A228" s="8" t="s">
        <v>390</v>
      </c>
      <c r="B228" s="8" t="s">
        <v>391</v>
      </c>
      <c r="C228" s="8" t="s">
        <v>371</v>
      </c>
      <c r="D228" s="9">
        <v>1</v>
      </c>
      <c r="E228" s="11"/>
      <c r="F228" s="11"/>
      <c r="G228" s="11"/>
      <c r="H228" s="11"/>
      <c r="I228" s="11"/>
      <c r="J228" s="11"/>
      <c r="K228" s="11">
        <f t="shared" si="11"/>
        <v>0</v>
      </c>
      <c r="L228" s="11">
        <f t="shared" si="11"/>
        <v>0</v>
      </c>
      <c r="M228" s="8" t="s">
        <v>320</v>
      </c>
      <c r="N228" s="2" t="s">
        <v>392</v>
      </c>
      <c r="O228" s="2" t="s">
        <v>52</v>
      </c>
      <c r="P228" s="2" t="s">
        <v>52</v>
      </c>
      <c r="Q228" s="2" t="s">
        <v>358</v>
      </c>
      <c r="R228" s="2" t="s">
        <v>64</v>
      </c>
      <c r="S228" s="2" t="s">
        <v>64</v>
      </c>
      <c r="T228" s="2" t="s">
        <v>63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2" t="s">
        <v>52</v>
      </c>
      <c r="AS228" s="2" t="s">
        <v>52</v>
      </c>
      <c r="AT228" s="3"/>
      <c r="AU228" s="2" t="s">
        <v>393</v>
      </c>
      <c r="AV228" s="3">
        <v>119</v>
      </c>
    </row>
    <row r="229" spans="1:48" ht="30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48" ht="30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48" ht="30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48" ht="30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48" ht="30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48" ht="30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48" ht="30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48" ht="30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48" ht="3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48" ht="3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48" ht="3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48" ht="3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48" ht="30" customHeight="1">
      <c r="A243" s="8" t="s">
        <v>112</v>
      </c>
      <c r="B243" s="9"/>
      <c r="C243" s="9"/>
      <c r="D243" s="9"/>
      <c r="E243" s="9"/>
      <c r="F243" s="11"/>
      <c r="G243" s="9"/>
      <c r="H243" s="11"/>
      <c r="I243" s="9"/>
      <c r="J243" s="11"/>
      <c r="K243" s="9"/>
      <c r="L243" s="11">
        <f>SUM(L221:L242)</f>
        <v>0</v>
      </c>
      <c r="M243" s="9"/>
      <c r="N243" t="s">
        <v>113</v>
      </c>
    </row>
    <row r="244" spans="1:48" ht="30" customHeight="1">
      <c r="A244" s="8" t="s">
        <v>394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3"/>
      <c r="O244" s="3"/>
      <c r="P244" s="3"/>
      <c r="Q244" s="2" t="s">
        <v>395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30" customHeight="1">
      <c r="A245" s="8" t="s">
        <v>396</v>
      </c>
      <c r="B245" s="8" t="s">
        <v>397</v>
      </c>
      <c r="C245" s="8" t="s">
        <v>68</v>
      </c>
      <c r="D245" s="9">
        <v>52</v>
      </c>
      <c r="E245" s="11"/>
      <c r="F245" s="11"/>
      <c r="G245" s="11"/>
      <c r="H245" s="11"/>
      <c r="I245" s="11"/>
      <c r="J245" s="11"/>
      <c r="K245" s="11">
        <f t="shared" ref="K245:L247" si="12">TRUNC(E245+G245+I245, 0)</f>
        <v>0</v>
      </c>
      <c r="L245" s="11">
        <f t="shared" si="12"/>
        <v>0</v>
      </c>
      <c r="M245" s="8" t="s">
        <v>398</v>
      </c>
      <c r="N245" s="2" t="s">
        <v>399</v>
      </c>
      <c r="O245" s="2" t="s">
        <v>52</v>
      </c>
      <c r="P245" s="2" t="s">
        <v>52</v>
      </c>
      <c r="Q245" s="2" t="s">
        <v>395</v>
      </c>
      <c r="R245" s="2" t="s">
        <v>63</v>
      </c>
      <c r="S245" s="2" t="s">
        <v>64</v>
      </c>
      <c r="T245" s="2" t="s">
        <v>64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52</v>
      </c>
      <c r="AS245" s="2" t="s">
        <v>52</v>
      </c>
      <c r="AT245" s="3"/>
      <c r="AU245" s="2" t="s">
        <v>400</v>
      </c>
      <c r="AV245" s="3">
        <v>77</v>
      </c>
    </row>
    <row r="246" spans="1:48" ht="30" customHeight="1">
      <c r="A246" s="8" t="s">
        <v>396</v>
      </c>
      <c r="B246" s="8" t="s">
        <v>401</v>
      </c>
      <c r="C246" s="8" t="s">
        <v>68</v>
      </c>
      <c r="D246" s="9">
        <v>120</v>
      </c>
      <c r="E246" s="11"/>
      <c r="F246" s="11"/>
      <c r="G246" s="11"/>
      <c r="H246" s="11"/>
      <c r="I246" s="11"/>
      <c r="J246" s="11"/>
      <c r="K246" s="11">
        <f t="shared" si="12"/>
        <v>0</v>
      </c>
      <c r="L246" s="11">
        <f t="shared" si="12"/>
        <v>0</v>
      </c>
      <c r="M246" s="8" t="s">
        <v>402</v>
      </c>
      <c r="N246" s="2" t="s">
        <v>403</v>
      </c>
      <c r="O246" s="2" t="s">
        <v>52</v>
      </c>
      <c r="P246" s="2" t="s">
        <v>52</v>
      </c>
      <c r="Q246" s="2" t="s">
        <v>395</v>
      </c>
      <c r="R246" s="2" t="s">
        <v>63</v>
      </c>
      <c r="S246" s="2" t="s">
        <v>64</v>
      </c>
      <c r="T246" s="2" t="s">
        <v>64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52</v>
      </c>
      <c r="AS246" s="2" t="s">
        <v>52</v>
      </c>
      <c r="AT246" s="3"/>
      <c r="AU246" s="2" t="s">
        <v>404</v>
      </c>
      <c r="AV246" s="3">
        <v>155</v>
      </c>
    </row>
    <row r="247" spans="1:48" ht="30" customHeight="1">
      <c r="A247" s="8" t="s">
        <v>405</v>
      </c>
      <c r="B247" s="8" t="s">
        <v>406</v>
      </c>
      <c r="C247" s="8" t="s">
        <v>68</v>
      </c>
      <c r="D247" s="9">
        <v>63</v>
      </c>
      <c r="E247" s="11"/>
      <c r="F247" s="11"/>
      <c r="G247" s="11"/>
      <c r="H247" s="11"/>
      <c r="I247" s="11"/>
      <c r="J247" s="11"/>
      <c r="K247" s="11">
        <f t="shared" si="12"/>
        <v>0</v>
      </c>
      <c r="L247" s="11">
        <f t="shared" si="12"/>
        <v>0</v>
      </c>
      <c r="M247" s="8" t="s">
        <v>407</v>
      </c>
      <c r="N247" s="2" t="s">
        <v>408</v>
      </c>
      <c r="O247" s="2" t="s">
        <v>52</v>
      </c>
      <c r="P247" s="2" t="s">
        <v>52</v>
      </c>
      <c r="Q247" s="2" t="s">
        <v>395</v>
      </c>
      <c r="R247" s="2" t="s">
        <v>63</v>
      </c>
      <c r="S247" s="2" t="s">
        <v>64</v>
      </c>
      <c r="T247" s="2" t="s">
        <v>64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52</v>
      </c>
      <c r="AS247" s="2" t="s">
        <v>52</v>
      </c>
      <c r="AT247" s="3"/>
      <c r="AU247" s="2" t="s">
        <v>409</v>
      </c>
      <c r="AV247" s="3">
        <v>78</v>
      </c>
    </row>
    <row r="248" spans="1:48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48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48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48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48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48" ht="3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48" ht="3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48" ht="3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48" ht="30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48" ht="30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48" ht="30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48" ht="30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48" ht="30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48" ht="30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48" ht="30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48" ht="30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48" ht="30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48" ht="30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48" ht="30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48" ht="30" customHeight="1">
      <c r="A267" s="8" t="s">
        <v>112</v>
      </c>
      <c r="B267" s="9"/>
      <c r="C267" s="9"/>
      <c r="D267" s="9"/>
      <c r="E267" s="9"/>
      <c r="F267" s="11"/>
      <c r="G267" s="9"/>
      <c r="H267" s="11"/>
      <c r="I267" s="9"/>
      <c r="J267" s="11"/>
      <c r="K267" s="9"/>
      <c r="L267" s="11">
        <f>SUM(L245:L266)</f>
        <v>0</v>
      </c>
      <c r="M267" s="9"/>
      <c r="N267" t="s">
        <v>113</v>
      </c>
    </row>
    <row r="268" spans="1:48" ht="30" customHeight="1">
      <c r="A268" s="8" t="s">
        <v>410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3"/>
      <c r="O268" s="3"/>
      <c r="P268" s="3"/>
      <c r="Q268" s="2" t="s">
        <v>411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>
      <c r="A269" s="8" t="s">
        <v>139</v>
      </c>
      <c r="B269" s="8" t="s">
        <v>143</v>
      </c>
      <c r="C269" s="8" t="s">
        <v>118</v>
      </c>
      <c r="D269" s="9">
        <v>3</v>
      </c>
      <c r="E269" s="11"/>
      <c r="F269" s="11"/>
      <c r="G269" s="11"/>
      <c r="H269" s="11"/>
      <c r="I269" s="11"/>
      <c r="J269" s="11"/>
      <c r="K269" s="11">
        <f t="shared" ref="K269:K279" si="13">TRUNC(E269+G269+I269, 0)</f>
        <v>0</v>
      </c>
      <c r="L269" s="11">
        <f t="shared" ref="L269:L279" si="14">TRUNC(F269+H269+J269, 0)</f>
        <v>0</v>
      </c>
      <c r="M269" s="8" t="s">
        <v>52</v>
      </c>
      <c r="N269" s="2" t="s">
        <v>144</v>
      </c>
      <c r="O269" s="2" t="s">
        <v>52</v>
      </c>
      <c r="P269" s="2" t="s">
        <v>52</v>
      </c>
      <c r="Q269" s="2" t="s">
        <v>411</v>
      </c>
      <c r="R269" s="2" t="s">
        <v>64</v>
      </c>
      <c r="S269" s="2" t="s">
        <v>64</v>
      </c>
      <c r="T269" s="2" t="s">
        <v>63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52</v>
      </c>
      <c r="AS269" s="2" t="s">
        <v>52</v>
      </c>
      <c r="AT269" s="3"/>
      <c r="AU269" s="2" t="s">
        <v>412</v>
      </c>
      <c r="AV269" s="3">
        <v>131</v>
      </c>
    </row>
    <row r="270" spans="1:48" ht="30" customHeight="1">
      <c r="A270" s="8" t="s">
        <v>152</v>
      </c>
      <c r="B270" s="8" t="s">
        <v>157</v>
      </c>
      <c r="C270" s="8" t="s">
        <v>148</v>
      </c>
      <c r="D270" s="9">
        <v>1</v>
      </c>
      <c r="E270" s="11"/>
      <c r="F270" s="11"/>
      <c r="G270" s="11"/>
      <c r="H270" s="11"/>
      <c r="I270" s="11"/>
      <c r="J270" s="11"/>
      <c r="K270" s="11">
        <f t="shared" si="13"/>
        <v>0</v>
      </c>
      <c r="L270" s="11">
        <f t="shared" si="14"/>
        <v>0</v>
      </c>
      <c r="M270" s="8" t="s">
        <v>158</v>
      </c>
      <c r="N270" s="2" t="s">
        <v>159</v>
      </c>
      <c r="O270" s="2" t="s">
        <v>52</v>
      </c>
      <c r="P270" s="2" t="s">
        <v>52</v>
      </c>
      <c r="Q270" s="2" t="s">
        <v>411</v>
      </c>
      <c r="R270" s="2" t="s">
        <v>63</v>
      </c>
      <c r="S270" s="2" t="s">
        <v>64</v>
      </c>
      <c r="T270" s="2" t="s">
        <v>64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52</v>
      </c>
      <c r="AS270" s="2" t="s">
        <v>52</v>
      </c>
      <c r="AT270" s="3"/>
      <c r="AU270" s="2" t="s">
        <v>413</v>
      </c>
      <c r="AV270" s="3">
        <v>134</v>
      </c>
    </row>
    <row r="271" spans="1:48" ht="30" customHeight="1">
      <c r="A271" s="8" t="s">
        <v>161</v>
      </c>
      <c r="B271" s="8" t="s">
        <v>162</v>
      </c>
      <c r="C271" s="8" t="s">
        <v>68</v>
      </c>
      <c r="D271" s="9">
        <v>14</v>
      </c>
      <c r="E271" s="11"/>
      <c r="F271" s="11"/>
      <c r="G271" s="11"/>
      <c r="H271" s="11"/>
      <c r="I271" s="11"/>
      <c r="J271" s="11"/>
      <c r="K271" s="11">
        <f t="shared" si="13"/>
        <v>0</v>
      </c>
      <c r="L271" s="11">
        <f t="shared" si="14"/>
        <v>0</v>
      </c>
      <c r="M271" s="8" t="s">
        <v>163</v>
      </c>
      <c r="N271" s="2" t="s">
        <v>164</v>
      </c>
      <c r="O271" s="2" t="s">
        <v>52</v>
      </c>
      <c r="P271" s="2" t="s">
        <v>52</v>
      </c>
      <c r="Q271" s="2" t="s">
        <v>411</v>
      </c>
      <c r="R271" s="2" t="s">
        <v>63</v>
      </c>
      <c r="S271" s="2" t="s">
        <v>64</v>
      </c>
      <c r="T271" s="2" t="s">
        <v>64</v>
      </c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52</v>
      </c>
      <c r="AS271" s="2" t="s">
        <v>52</v>
      </c>
      <c r="AT271" s="3"/>
      <c r="AU271" s="2" t="s">
        <v>414</v>
      </c>
      <c r="AV271" s="3">
        <v>132</v>
      </c>
    </row>
    <row r="272" spans="1:48" ht="30" customHeight="1">
      <c r="A272" s="8" t="s">
        <v>171</v>
      </c>
      <c r="B272" s="8" t="s">
        <v>172</v>
      </c>
      <c r="C272" s="8" t="s">
        <v>173</v>
      </c>
      <c r="D272" s="9">
        <v>7.6999999999999999E-2</v>
      </c>
      <c r="E272" s="11"/>
      <c r="F272" s="11"/>
      <c r="G272" s="11"/>
      <c r="H272" s="11"/>
      <c r="I272" s="11"/>
      <c r="J272" s="11"/>
      <c r="K272" s="11">
        <f t="shared" si="13"/>
        <v>0</v>
      </c>
      <c r="L272" s="11">
        <f t="shared" si="14"/>
        <v>0</v>
      </c>
      <c r="M272" s="8" t="s">
        <v>52</v>
      </c>
      <c r="N272" s="2" t="s">
        <v>174</v>
      </c>
      <c r="O272" s="2" t="s">
        <v>52</v>
      </c>
      <c r="P272" s="2" t="s">
        <v>52</v>
      </c>
      <c r="Q272" s="2" t="s">
        <v>411</v>
      </c>
      <c r="R272" s="2" t="s">
        <v>64</v>
      </c>
      <c r="S272" s="2" t="s">
        <v>64</v>
      </c>
      <c r="T272" s="2" t="s">
        <v>63</v>
      </c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52</v>
      </c>
      <c r="AS272" s="2" t="s">
        <v>52</v>
      </c>
      <c r="AT272" s="3"/>
      <c r="AU272" s="2" t="s">
        <v>415</v>
      </c>
      <c r="AV272" s="3">
        <v>129</v>
      </c>
    </row>
    <row r="273" spans="1:48" ht="30" customHeight="1">
      <c r="A273" s="8" t="s">
        <v>171</v>
      </c>
      <c r="B273" s="8" t="s">
        <v>176</v>
      </c>
      <c r="C273" s="8" t="s">
        <v>173</v>
      </c>
      <c r="D273" s="9">
        <v>0.28000000000000003</v>
      </c>
      <c r="E273" s="11"/>
      <c r="F273" s="11"/>
      <c r="G273" s="11"/>
      <c r="H273" s="11"/>
      <c r="I273" s="11"/>
      <c r="J273" s="11"/>
      <c r="K273" s="11">
        <f t="shared" si="13"/>
        <v>0</v>
      </c>
      <c r="L273" s="11">
        <f t="shared" si="14"/>
        <v>0</v>
      </c>
      <c r="M273" s="8" t="s">
        <v>52</v>
      </c>
      <c r="N273" s="2" t="s">
        <v>177</v>
      </c>
      <c r="O273" s="2" t="s">
        <v>52</v>
      </c>
      <c r="P273" s="2" t="s">
        <v>52</v>
      </c>
      <c r="Q273" s="2" t="s">
        <v>411</v>
      </c>
      <c r="R273" s="2" t="s">
        <v>64</v>
      </c>
      <c r="S273" s="2" t="s">
        <v>64</v>
      </c>
      <c r="T273" s="2" t="s">
        <v>63</v>
      </c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52</v>
      </c>
      <c r="AS273" s="2" t="s">
        <v>52</v>
      </c>
      <c r="AT273" s="3"/>
      <c r="AU273" s="2" t="s">
        <v>416</v>
      </c>
      <c r="AV273" s="3">
        <v>130</v>
      </c>
    </row>
    <row r="274" spans="1:48" ht="30" customHeight="1">
      <c r="A274" s="8" t="s">
        <v>182</v>
      </c>
      <c r="B274" s="8" t="s">
        <v>183</v>
      </c>
      <c r="C274" s="8" t="s">
        <v>173</v>
      </c>
      <c r="D274" s="9">
        <v>0.34699999999999998</v>
      </c>
      <c r="E274" s="11"/>
      <c r="F274" s="11"/>
      <c r="G274" s="11"/>
      <c r="H274" s="11"/>
      <c r="I274" s="11"/>
      <c r="J274" s="11"/>
      <c r="K274" s="11">
        <f t="shared" si="13"/>
        <v>0</v>
      </c>
      <c r="L274" s="11">
        <f t="shared" si="14"/>
        <v>0</v>
      </c>
      <c r="M274" s="8" t="s">
        <v>184</v>
      </c>
      <c r="N274" s="2" t="s">
        <v>185</v>
      </c>
      <c r="O274" s="2" t="s">
        <v>52</v>
      </c>
      <c r="P274" s="2" t="s">
        <v>52</v>
      </c>
      <c r="Q274" s="2" t="s">
        <v>411</v>
      </c>
      <c r="R274" s="2" t="s">
        <v>63</v>
      </c>
      <c r="S274" s="2" t="s">
        <v>64</v>
      </c>
      <c r="T274" s="2" t="s">
        <v>64</v>
      </c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2" t="s">
        <v>52</v>
      </c>
      <c r="AS274" s="2" t="s">
        <v>52</v>
      </c>
      <c r="AT274" s="3"/>
      <c r="AU274" s="2" t="s">
        <v>417</v>
      </c>
      <c r="AV274" s="3">
        <v>133</v>
      </c>
    </row>
    <row r="275" spans="1:48" ht="30" customHeight="1">
      <c r="A275" s="8" t="s">
        <v>418</v>
      </c>
      <c r="B275" s="8" t="s">
        <v>419</v>
      </c>
      <c r="C275" s="8" t="s">
        <v>68</v>
      </c>
      <c r="D275" s="9">
        <v>65</v>
      </c>
      <c r="E275" s="11"/>
      <c r="F275" s="11"/>
      <c r="G275" s="11"/>
      <c r="H275" s="11"/>
      <c r="I275" s="11"/>
      <c r="J275" s="11"/>
      <c r="K275" s="11">
        <f t="shared" si="13"/>
        <v>0</v>
      </c>
      <c r="L275" s="11">
        <f t="shared" si="14"/>
        <v>0</v>
      </c>
      <c r="M275" s="8" t="s">
        <v>420</v>
      </c>
      <c r="N275" s="2" t="s">
        <v>421</v>
      </c>
      <c r="O275" s="2" t="s">
        <v>52</v>
      </c>
      <c r="P275" s="2" t="s">
        <v>52</v>
      </c>
      <c r="Q275" s="2" t="s">
        <v>411</v>
      </c>
      <c r="R275" s="2" t="s">
        <v>63</v>
      </c>
      <c r="S275" s="2" t="s">
        <v>64</v>
      </c>
      <c r="T275" s="2" t="s">
        <v>64</v>
      </c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2" t="s">
        <v>52</v>
      </c>
      <c r="AS275" s="2" t="s">
        <v>52</v>
      </c>
      <c r="AT275" s="3"/>
      <c r="AU275" s="2" t="s">
        <v>422</v>
      </c>
      <c r="AV275" s="3">
        <v>135</v>
      </c>
    </row>
    <row r="276" spans="1:48" ht="30" customHeight="1">
      <c r="A276" s="8" t="s">
        <v>423</v>
      </c>
      <c r="B276" s="8" t="s">
        <v>424</v>
      </c>
      <c r="C276" s="8" t="s">
        <v>68</v>
      </c>
      <c r="D276" s="9">
        <v>126</v>
      </c>
      <c r="E276" s="11"/>
      <c r="F276" s="11"/>
      <c r="G276" s="11"/>
      <c r="H276" s="11"/>
      <c r="I276" s="11"/>
      <c r="J276" s="11"/>
      <c r="K276" s="11">
        <f t="shared" si="13"/>
        <v>0</v>
      </c>
      <c r="L276" s="11">
        <f t="shared" si="14"/>
        <v>0</v>
      </c>
      <c r="M276" s="8" t="s">
        <v>425</v>
      </c>
      <c r="N276" s="2" t="s">
        <v>426</v>
      </c>
      <c r="O276" s="2" t="s">
        <v>52</v>
      </c>
      <c r="P276" s="2" t="s">
        <v>52</v>
      </c>
      <c r="Q276" s="2" t="s">
        <v>411</v>
      </c>
      <c r="R276" s="2" t="s">
        <v>63</v>
      </c>
      <c r="S276" s="2" t="s">
        <v>64</v>
      </c>
      <c r="T276" s="2" t="s">
        <v>64</v>
      </c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2" t="s">
        <v>52</v>
      </c>
      <c r="AS276" s="2" t="s">
        <v>52</v>
      </c>
      <c r="AT276" s="3"/>
      <c r="AU276" s="2" t="s">
        <v>427</v>
      </c>
      <c r="AV276" s="3">
        <v>136</v>
      </c>
    </row>
    <row r="277" spans="1:48" ht="30" customHeight="1">
      <c r="A277" s="8" t="s">
        <v>428</v>
      </c>
      <c r="B277" s="8" t="s">
        <v>429</v>
      </c>
      <c r="C277" s="8" t="s">
        <v>205</v>
      </c>
      <c r="D277" s="9">
        <v>15</v>
      </c>
      <c r="E277" s="11"/>
      <c r="F277" s="11"/>
      <c r="G277" s="11"/>
      <c r="H277" s="11"/>
      <c r="I277" s="11"/>
      <c r="J277" s="11"/>
      <c r="K277" s="11">
        <f t="shared" si="13"/>
        <v>0</v>
      </c>
      <c r="L277" s="11">
        <f t="shared" si="14"/>
        <v>0</v>
      </c>
      <c r="M277" s="8" t="s">
        <v>430</v>
      </c>
      <c r="N277" s="2" t="s">
        <v>431</v>
      </c>
      <c r="O277" s="2" t="s">
        <v>52</v>
      </c>
      <c r="P277" s="2" t="s">
        <v>52</v>
      </c>
      <c r="Q277" s="2" t="s">
        <v>411</v>
      </c>
      <c r="R277" s="2" t="s">
        <v>63</v>
      </c>
      <c r="S277" s="2" t="s">
        <v>64</v>
      </c>
      <c r="T277" s="2" t="s">
        <v>64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2" t="s">
        <v>52</v>
      </c>
      <c r="AS277" s="2" t="s">
        <v>52</v>
      </c>
      <c r="AT277" s="3"/>
      <c r="AU277" s="2" t="s">
        <v>432</v>
      </c>
      <c r="AV277" s="3">
        <v>137</v>
      </c>
    </row>
    <row r="278" spans="1:48" ht="30" customHeight="1">
      <c r="A278" s="8" t="s">
        <v>433</v>
      </c>
      <c r="B278" s="8" t="s">
        <v>434</v>
      </c>
      <c r="C278" s="8" t="s">
        <v>435</v>
      </c>
      <c r="D278" s="9">
        <v>1</v>
      </c>
      <c r="E278" s="11"/>
      <c r="F278" s="11"/>
      <c r="G278" s="11"/>
      <c r="H278" s="11"/>
      <c r="I278" s="11"/>
      <c r="J278" s="11"/>
      <c r="K278" s="11">
        <f t="shared" si="13"/>
        <v>0</v>
      </c>
      <c r="L278" s="11">
        <f t="shared" si="14"/>
        <v>0</v>
      </c>
      <c r="M278" s="8" t="s">
        <v>320</v>
      </c>
      <c r="N278" s="2" t="s">
        <v>436</v>
      </c>
      <c r="O278" s="2" t="s">
        <v>52</v>
      </c>
      <c r="P278" s="2" t="s">
        <v>52</v>
      </c>
      <c r="Q278" s="2" t="s">
        <v>411</v>
      </c>
      <c r="R278" s="2" t="s">
        <v>64</v>
      </c>
      <c r="S278" s="2" t="s">
        <v>64</v>
      </c>
      <c r="T278" s="2" t="s">
        <v>63</v>
      </c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2" t="s">
        <v>52</v>
      </c>
      <c r="AS278" s="2" t="s">
        <v>52</v>
      </c>
      <c r="AT278" s="3"/>
      <c r="AU278" s="2" t="s">
        <v>437</v>
      </c>
      <c r="AV278" s="3">
        <v>140</v>
      </c>
    </row>
    <row r="279" spans="1:48" ht="30" customHeight="1">
      <c r="A279" s="8" t="s">
        <v>438</v>
      </c>
      <c r="B279" s="8" t="s">
        <v>439</v>
      </c>
      <c r="C279" s="8" t="s">
        <v>68</v>
      </c>
      <c r="D279" s="9">
        <v>12</v>
      </c>
      <c r="E279" s="11"/>
      <c r="F279" s="11"/>
      <c r="G279" s="11"/>
      <c r="H279" s="11"/>
      <c r="I279" s="11"/>
      <c r="J279" s="11"/>
      <c r="K279" s="11">
        <f t="shared" si="13"/>
        <v>0</v>
      </c>
      <c r="L279" s="11">
        <f t="shared" si="14"/>
        <v>0</v>
      </c>
      <c r="M279" s="8" t="s">
        <v>440</v>
      </c>
      <c r="N279" s="2" t="s">
        <v>441</v>
      </c>
      <c r="O279" s="2" t="s">
        <v>52</v>
      </c>
      <c r="P279" s="2" t="s">
        <v>52</v>
      </c>
      <c r="Q279" s="2" t="s">
        <v>411</v>
      </c>
      <c r="R279" s="2" t="s">
        <v>63</v>
      </c>
      <c r="S279" s="2" t="s">
        <v>64</v>
      </c>
      <c r="T279" s="2" t="s">
        <v>64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2" t="s">
        <v>52</v>
      </c>
      <c r="AS279" s="2" t="s">
        <v>52</v>
      </c>
      <c r="AT279" s="3"/>
      <c r="AU279" s="2" t="s">
        <v>442</v>
      </c>
      <c r="AV279" s="3">
        <v>138</v>
      </c>
    </row>
    <row r="280" spans="1:48" ht="30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48" ht="30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48" ht="30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48" ht="30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48" ht="30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48" ht="30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48" ht="30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48" ht="30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48" ht="30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48" ht="30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48" ht="30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48" ht="30" customHeight="1">
      <c r="A291" s="8" t="s">
        <v>112</v>
      </c>
      <c r="B291" s="9"/>
      <c r="C291" s="9"/>
      <c r="D291" s="9"/>
      <c r="E291" s="9"/>
      <c r="F291" s="11"/>
      <c r="G291" s="9"/>
      <c r="H291" s="11"/>
      <c r="I291" s="9"/>
      <c r="J291" s="11"/>
      <c r="K291" s="9"/>
      <c r="L291" s="11">
        <f>SUM(L269:L290)</f>
        <v>0</v>
      </c>
      <c r="M291" s="9"/>
      <c r="N291" t="s">
        <v>113</v>
      </c>
    </row>
    <row r="292" spans="1:48" ht="30" customHeight="1">
      <c r="A292" s="8" t="s">
        <v>443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3"/>
      <c r="O292" s="3"/>
      <c r="P292" s="3"/>
      <c r="Q292" s="2" t="s">
        <v>444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>
      <c r="A293" s="8" t="s">
        <v>445</v>
      </c>
      <c r="B293" s="8" t="s">
        <v>446</v>
      </c>
      <c r="C293" s="8" t="s">
        <v>447</v>
      </c>
      <c r="D293" s="9">
        <v>65</v>
      </c>
      <c r="E293" s="11"/>
      <c r="F293" s="11"/>
      <c r="G293" s="11"/>
      <c r="H293" s="11"/>
      <c r="I293" s="11"/>
      <c r="J293" s="11"/>
      <c r="K293" s="11">
        <f>TRUNC(E293+G293+I293, 0)</f>
        <v>0</v>
      </c>
      <c r="L293" s="11">
        <f>TRUNC(F293+H293+J293, 0)</f>
        <v>0</v>
      </c>
      <c r="M293" s="8" t="s">
        <v>448</v>
      </c>
      <c r="N293" s="2" t="s">
        <v>449</v>
      </c>
      <c r="O293" s="2" t="s">
        <v>52</v>
      </c>
      <c r="P293" s="2" t="s">
        <v>52</v>
      </c>
      <c r="Q293" s="2" t="s">
        <v>444</v>
      </c>
      <c r="R293" s="2" t="s">
        <v>64</v>
      </c>
      <c r="S293" s="2" t="s">
        <v>64</v>
      </c>
      <c r="T293" s="2" t="s">
        <v>63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450</v>
      </c>
      <c r="AV293" s="3">
        <v>139</v>
      </c>
    </row>
    <row r="294" spans="1:48" ht="30" customHeight="1">
      <c r="A294" s="8" t="s">
        <v>451</v>
      </c>
      <c r="B294" s="8" t="s">
        <v>452</v>
      </c>
      <c r="C294" s="8" t="s">
        <v>118</v>
      </c>
      <c r="D294" s="9">
        <v>6</v>
      </c>
      <c r="E294" s="11"/>
      <c r="F294" s="11"/>
      <c r="G294" s="11"/>
      <c r="H294" s="11"/>
      <c r="I294" s="11"/>
      <c r="J294" s="11"/>
      <c r="K294" s="11">
        <f>TRUNC(E294+G294+I294, 0)</f>
        <v>0</v>
      </c>
      <c r="L294" s="11">
        <f>TRUNC(F294+H294+J294, 0)</f>
        <v>0</v>
      </c>
      <c r="M294" s="8" t="s">
        <v>453</v>
      </c>
      <c r="N294" s="2" t="s">
        <v>454</v>
      </c>
      <c r="O294" s="2" t="s">
        <v>52</v>
      </c>
      <c r="P294" s="2" t="s">
        <v>52</v>
      </c>
      <c r="Q294" s="2" t="s">
        <v>444</v>
      </c>
      <c r="R294" s="2" t="s">
        <v>64</v>
      </c>
      <c r="S294" s="2" t="s">
        <v>64</v>
      </c>
      <c r="T294" s="2" t="s">
        <v>63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455</v>
      </c>
      <c r="AV294" s="3">
        <v>124</v>
      </c>
    </row>
    <row r="295" spans="1:48" ht="30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48" ht="30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48" ht="30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48" ht="30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48" ht="30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48" ht="30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48" ht="30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48" ht="30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48" ht="30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48" ht="30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48" ht="30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48" ht="30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48" ht="30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48" ht="30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48" ht="30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48" ht="30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48" ht="30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48" ht="30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48" ht="30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48" ht="30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48" ht="30" customHeight="1">
      <c r="A315" s="8" t="s">
        <v>112</v>
      </c>
      <c r="B315" s="9"/>
      <c r="C315" s="9"/>
      <c r="D315" s="9"/>
      <c r="E315" s="9"/>
      <c r="F315" s="11"/>
      <c r="G315" s="9"/>
      <c r="H315" s="11"/>
      <c r="I315" s="9"/>
      <c r="J315" s="11"/>
      <c r="K315" s="9"/>
      <c r="L315" s="11">
        <f>SUM(L293:L314)</f>
        <v>0</v>
      </c>
      <c r="M315" s="9"/>
      <c r="N315" t="s">
        <v>113</v>
      </c>
    </row>
    <row r="316" spans="1:48" ht="30" customHeight="1">
      <c r="A316" s="8" t="s">
        <v>456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3"/>
      <c r="O316" s="3"/>
      <c r="P316" s="3"/>
      <c r="Q316" s="2" t="s">
        <v>457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8" t="s">
        <v>458</v>
      </c>
      <c r="B317" s="8" t="s">
        <v>459</v>
      </c>
      <c r="C317" s="8" t="s">
        <v>118</v>
      </c>
      <c r="D317" s="9">
        <v>27</v>
      </c>
      <c r="E317" s="11"/>
      <c r="F317" s="11"/>
      <c r="G317" s="11"/>
      <c r="H317" s="11"/>
      <c r="I317" s="11"/>
      <c r="J317" s="11"/>
      <c r="K317" s="11">
        <f t="shared" ref="K317:L322" si="15">TRUNC(E317+G317+I317, 0)</f>
        <v>0</v>
      </c>
      <c r="L317" s="11">
        <f t="shared" si="15"/>
        <v>0</v>
      </c>
      <c r="M317" s="8" t="s">
        <v>460</v>
      </c>
      <c r="N317" s="2" t="s">
        <v>461</v>
      </c>
      <c r="O317" s="2" t="s">
        <v>52</v>
      </c>
      <c r="P317" s="2" t="s">
        <v>52</v>
      </c>
      <c r="Q317" s="2" t="s">
        <v>457</v>
      </c>
      <c r="R317" s="2" t="s">
        <v>63</v>
      </c>
      <c r="S317" s="2" t="s">
        <v>64</v>
      </c>
      <c r="T317" s="2" t="s">
        <v>64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462</v>
      </c>
      <c r="AV317" s="3">
        <v>83</v>
      </c>
    </row>
    <row r="318" spans="1:48" ht="30" customHeight="1">
      <c r="A318" s="8" t="s">
        <v>458</v>
      </c>
      <c r="B318" s="8" t="s">
        <v>463</v>
      </c>
      <c r="C318" s="8" t="s">
        <v>118</v>
      </c>
      <c r="D318" s="9">
        <v>1</v>
      </c>
      <c r="E318" s="11"/>
      <c r="F318" s="11"/>
      <c r="G318" s="11"/>
      <c r="H318" s="11"/>
      <c r="I318" s="11"/>
      <c r="J318" s="11"/>
      <c r="K318" s="11">
        <f t="shared" si="15"/>
        <v>0</v>
      </c>
      <c r="L318" s="11">
        <f t="shared" si="15"/>
        <v>0</v>
      </c>
      <c r="M318" s="8" t="s">
        <v>464</v>
      </c>
      <c r="N318" s="2" t="s">
        <v>465</v>
      </c>
      <c r="O318" s="2" t="s">
        <v>52</v>
      </c>
      <c r="P318" s="2" t="s">
        <v>52</v>
      </c>
      <c r="Q318" s="2" t="s">
        <v>457</v>
      </c>
      <c r="R318" s="2" t="s">
        <v>63</v>
      </c>
      <c r="S318" s="2" t="s">
        <v>64</v>
      </c>
      <c r="T318" s="2" t="s">
        <v>64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466</v>
      </c>
      <c r="AV318" s="3">
        <v>81</v>
      </c>
    </row>
    <row r="319" spans="1:48" ht="30" customHeight="1">
      <c r="A319" s="8" t="s">
        <v>467</v>
      </c>
      <c r="B319" s="8" t="s">
        <v>468</v>
      </c>
      <c r="C319" s="8" t="s">
        <v>118</v>
      </c>
      <c r="D319" s="9">
        <v>16</v>
      </c>
      <c r="E319" s="11"/>
      <c r="F319" s="11"/>
      <c r="G319" s="11"/>
      <c r="H319" s="11"/>
      <c r="I319" s="11"/>
      <c r="J319" s="11"/>
      <c r="K319" s="11">
        <f t="shared" si="15"/>
        <v>0</v>
      </c>
      <c r="L319" s="11">
        <f t="shared" si="15"/>
        <v>0</v>
      </c>
      <c r="M319" s="8" t="s">
        <v>469</v>
      </c>
      <c r="N319" s="2" t="s">
        <v>470</v>
      </c>
      <c r="O319" s="2" t="s">
        <v>52</v>
      </c>
      <c r="P319" s="2" t="s">
        <v>52</v>
      </c>
      <c r="Q319" s="2" t="s">
        <v>457</v>
      </c>
      <c r="R319" s="2" t="s">
        <v>63</v>
      </c>
      <c r="S319" s="2" t="s">
        <v>64</v>
      </c>
      <c r="T319" s="2" t="s">
        <v>64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471</v>
      </c>
      <c r="AV319" s="3">
        <v>82</v>
      </c>
    </row>
    <row r="320" spans="1:48" ht="30" customHeight="1">
      <c r="A320" s="8" t="s">
        <v>472</v>
      </c>
      <c r="B320" s="8" t="s">
        <v>52</v>
      </c>
      <c r="C320" s="8" t="s">
        <v>68</v>
      </c>
      <c r="D320" s="9">
        <v>11</v>
      </c>
      <c r="E320" s="11"/>
      <c r="F320" s="11"/>
      <c r="G320" s="11"/>
      <c r="H320" s="11"/>
      <c r="I320" s="11"/>
      <c r="J320" s="11"/>
      <c r="K320" s="11">
        <f t="shared" si="15"/>
        <v>0</v>
      </c>
      <c r="L320" s="11">
        <f t="shared" si="15"/>
        <v>0</v>
      </c>
      <c r="M320" s="8" t="s">
        <v>473</v>
      </c>
      <c r="N320" s="2" t="s">
        <v>474</v>
      </c>
      <c r="O320" s="2" t="s">
        <v>52</v>
      </c>
      <c r="P320" s="2" t="s">
        <v>52</v>
      </c>
      <c r="Q320" s="2" t="s">
        <v>457</v>
      </c>
      <c r="R320" s="2" t="s">
        <v>63</v>
      </c>
      <c r="S320" s="2" t="s">
        <v>64</v>
      </c>
      <c r="T320" s="2" t="s">
        <v>64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475</v>
      </c>
      <c r="AV320" s="3">
        <v>84</v>
      </c>
    </row>
    <row r="321" spans="1:48" ht="30" customHeight="1">
      <c r="A321" s="8" t="s">
        <v>187</v>
      </c>
      <c r="B321" s="8" t="s">
        <v>188</v>
      </c>
      <c r="C321" s="8" t="s">
        <v>189</v>
      </c>
      <c r="D321" s="9">
        <v>-71</v>
      </c>
      <c r="E321" s="11"/>
      <c r="F321" s="11"/>
      <c r="G321" s="11"/>
      <c r="H321" s="11"/>
      <c r="I321" s="11"/>
      <c r="J321" s="11"/>
      <c r="K321" s="11">
        <f t="shared" si="15"/>
        <v>0</v>
      </c>
      <c r="L321" s="11">
        <f t="shared" si="15"/>
        <v>0</v>
      </c>
      <c r="M321" s="8" t="s">
        <v>190</v>
      </c>
      <c r="N321" s="2" t="s">
        <v>191</v>
      </c>
      <c r="O321" s="2" t="s">
        <v>52</v>
      </c>
      <c r="P321" s="2" t="s">
        <v>52</v>
      </c>
      <c r="Q321" s="2" t="s">
        <v>457</v>
      </c>
      <c r="R321" s="2" t="s">
        <v>64</v>
      </c>
      <c r="S321" s="2" t="s">
        <v>64</v>
      </c>
      <c r="T321" s="2" t="s">
        <v>63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476</v>
      </c>
      <c r="AV321" s="3">
        <v>141</v>
      </c>
    </row>
    <row r="322" spans="1:48" ht="30" customHeight="1">
      <c r="A322" s="8" t="s">
        <v>477</v>
      </c>
      <c r="B322" s="8" t="s">
        <v>478</v>
      </c>
      <c r="C322" s="8" t="s">
        <v>173</v>
      </c>
      <c r="D322" s="9">
        <v>98.548000000000002</v>
      </c>
      <c r="E322" s="11"/>
      <c r="F322" s="11"/>
      <c r="G322" s="11"/>
      <c r="H322" s="11"/>
      <c r="I322" s="11"/>
      <c r="J322" s="11"/>
      <c r="K322" s="11">
        <f t="shared" si="15"/>
        <v>0</v>
      </c>
      <c r="L322" s="11">
        <f t="shared" si="15"/>
        <v>0</v>
      </c>
      <c r="M322" s="8" t="s">
        <v>52</v>
      </c>
      <c r="N322" s="2" t="s">
        <v>479</v>
      </c>
      <c r="O322" s="2" t="s">
        <v>52</v>
      </c>
      <c r="P322" s="2" t="s">
        <v>52</v>
      </c>
      <c r="Q322" s="2" t="s">
        <v>457</v>
      </c>
      <c r="R322" s="2" t="s">
        <v>64</v>
      </c>
      <c r="S322" s="2" t="s">
        <v>64</v>
      </c>
      <c r="T322" s="2" t="s">
        <v>63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480</v>
      </c>
      <c r="AV322" s="3">
        <v>120</v>
      </c>
    </row>
    <row r="323" spans="1:48" ht="30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48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48" ht="30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48" ht="30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48" ht="30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48" ht="30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48" ht="30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48" ht="30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48" ht="30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48" ht="30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48" ht="30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48" ht="30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48" ht="30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48" ht="30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48" ht="30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48" ht="30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48" ht="30" customHeight="1">
      <c r="A339" s="8" t="s">
        <v>112</v>
      </c>
      <c r="B339" s="9"/>
      <c r="C339" s="9"/>
      <c r="D339" s="9"/>
      <c r="E339" s="9"/>
      <c r="F339" s="11"/>
      <c r="G339" s="9"/>
      <c r="H339" s="11"/>
      <c r="I339" s="9"/>
      <c r="J339" s="11"/>
      <c r="K339" s="9"/>
      <c r="L339" s="11">
        <f>SUM(L317:L338)</f>
        <v>0</v>
      </c>
      <c r="M339" s="9"/>
      <c r="N339" t="s">
        <v>113</v>
      </c>
    </row>
    <row r="340" spans="1:48" ht="30" customHeight="1">
      <c r="A340" s="8" t="s">
        <v>481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3"/>
      <c r="O340" s="3"/>
      <c r="P340" s="3"/>
      <c r="Q340" s="2" t="s">
        <v>482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>
      <c r="A341" s="8" t="s">
        <v>483</v>
      </c>
      <c r="B341" s="8" t="s">
        <v>484</v>
      </c>
      <c r="C341" s="8" t="s">
        <v>435</v>
      </c>
      <c r="D341" s="9">
        <v>1</v>
      </c>
      <c r="E341" s="11"/>
      <c r="F341" s="11"/>
      <c r="G341" s="11"/>
      <c r="H341" s="11"/>
      <c r="I341" s="11"/>
      <c r="J341" s="11"/>
      <c r="K341" s="11">
        <f>TRUNC(E341+G341+I341, 0)</f>
        <v>0</v>
      </c>
      <c r="L341" s="11">
        <f>TRUNC(F341+H341+J341, 0)</f>
        <v>0</v>
      </c>
      <c r="M341" s="8" t="s">
        <v>52</v>
      </c>
      <c r="N341" s="2" t="s">
        <v>485</v>
      </c>
      <c r="O341" s="2" t="s">
        <v>52</v>
      </c>
      <c r="P341" s="2" t="s">
        <v>52</v>
      </c>
      <c r="Q341" s="2" t="s">
        <v>482</v>
      </c>
      <c r="R341" s="2" t="s">
        <v>64</v>
      </c>
      <c r="S341" s="2" t="s">
        <v>64</v>
      </c>
      <c r="T341" s="2" t="s">
        <v>63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52</v>
      </c>
      <c r="AS341" s="2" t="s">
        <v>52</v>
      </c>
      <c r="AT341" s="3"/>
      <c r="AU341" s="2" t="s">
        <v>486</v>
      </c>
      <c r="AV341" s="3">
        <v>160</v>
      </c>
    </row>
    <row r="342" spans="1:48" ht="30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48" ht="30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48" ht="30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48" ht="30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48" ht="30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48" ht="30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48" ht="30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48" ht="30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48" ht="30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48" ht="30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48" ht="30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48" ht="30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48" ht="30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48" ht="30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48" ht="30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48" ht="30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48" ht="30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48" ht="30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48" ht="30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48" ht="30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48" ht="3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>
      <c r="A363" s="8" t="s">
        <v>112</v>
      </c>
      <c r="B363" s="9"/>
      <c r="C363" s="9"/>
      <c r="D363" s="9"/>
      <c r="E363" s="9"/>
      <c r="F363" s="11"/>
      <c r="G363" s="9"/>
      <c r="H363" s="11"/>
      <c r="I363" s="9"/>
      <c r="J363" s="11"/>
      <c r="K363" s="9"/>
      <c r="L363" s="11">
        <f>SUM(L341:L362)</f>
        <v>0</v>
      </c>
      <c r="M363" s="9"/>
      <c r="N363" t="s">
        <v>113</v>
      </c>
    </row>
    <row r="364" spans="1:48" ht="30" customHeight="1">
      <c r="A364" s="8" t="s">
        <v>487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3"/>
      <c r="O364" s="3"/>
      <c r="P364" s="3"/>
      <c r="Q364" s="2" t="s">
        <v>488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30" customHeight="1">
      <c r="A365" s="8" t="s">
        <v>489</v>
      </c>
      <c r="B365" s="8" t="s">
        <v>490</v>
      </c>
      <c r="C365" s="8" t="s">
        <v>435</v>
      </c>
      <c r="D365" s="9">
        <v>1</v>
      </c>
      <c r="E365" s="11"/>
      <c r="F365" s="11"/>
      <c r="G365" s="11"/>
      <c r="H365" s="11"/>
      <c r="I365" s="11"/>
      <c r="J365" s="11"/>
      <c r="K365" s="11">
        <f>TRUNC(E365+G365+I365, 0)</f>
        <v>0</v>
      </c>
      <c r="L365" s="11">
        <f>TRUNC(F365+H365+J365, 0)</f>
        <v>0</v>
      </c>
      <c r="M365" s="8" t="s">
        <v>52</v>
      </c>
      <c r="N365" s="2" t="s">
        <v>491</v>
      </c>
      <c r="O365" s="2" t="s">
        <v>52</v>
      </c>
      <c r="P365" s="2" t="s">
        <v>52</v>
      </c>
      <c r="Q365" s="2" t="s">
        <v>488</v>
      </c>
      <c r="R365" s="2" t="s">
        <v>64</v>
      </c>
      <c r="S365" s="2" t="s">
        <v>64</v>
      </c>
      <c r="T365" s="2" t="s">
        <v>63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52</v>
      </c>
      <c r="AS365" s="2" t="s">
        <v>52</v>
      </c>
      <c r="AT365" s="3"/>
      <c r="AU365" s="2" t="s">
        <v>492</v>
      </c>
      <c r="AV365" s="3">
        <v>158</v>
      </c>
    </row>
    <row r="366" spans="1:48" ht="3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48" ht="30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48" ht="30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30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3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30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30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30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30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30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30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30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30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30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30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30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30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30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30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48" ht="30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48" ht="30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48" ht="30" customHeight="1">
      <c r="A387" s="8" t="s">
        <v>112</v>
      </c>
      <c r="B387" s="9"/>
      <c r="C387" s="9"/>
      <c r="D387" s="9"/>
      <c r="E387" s="9"/>
      <c r="F387" s="11"/>
      <c r="G387" s="9"/>
      <c r="H387" s="11"/>
      <c r="I387" s="9"/>
      <c r="J387" s="11"/>
      <c r="K387" s="9"/>
      <c r="L387" s="11">
        <f>SUM(L365:L386)</f>
        <v>0</v>
      </c>
      <c r="M387" s="9"/>
      <c r="N387" t="s">
        <v>113</v>
      </c>
    </row>
    <row r="388" spans="1:48" ht="30" customHeight="1">
      <c r="A388" s="8" t="s">
        <v>493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3"/>
      <c r="O388" s="3"/>
      <c r="P388" s="3"/>
      <c r="Q388" s="2" t="s">
        <v>494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30" customHeight="1">
      <c r="A389" s="8" t="s">
        <v>496</v>
      </c>
      <c r="B389" s="8" t="s">
        <v>497</v>
      </c>
      <c r="C389" s="8" t="s">
        <v>435</v>
      </c>
      <c r="D389" s="9">
        <v>1</v>
      </c>
      <c r="E389" s="11"/>
      <c r="F389" s="11"/>
      <c r="G389" s="11"/>
      <c r="H389" s="11"/>
      <c r="I389" s="11"/>
      <c r="J389" s="11"/>
      <c r="K389" s="11">
        <f>TRUNC(E389+G389+I389, 0)</f>
        <v>0</v>
      </c>
      <c r="L389" s="11">
        <f>TRUNC(F389+H389+J389, 0)</f>
        <v>0</v>
      </c>
      <c r="M389" s="8" t="s">
        <v>52</v>
      </c>
      <c r="N389" s="2" t="s">
        <v>498</v>
      </c>
      <c r="O389" s="2" t="s">
        <v>52</v>
      </c>
      <c r="P389" s="2" t="s">
        <v>52</v>
      </c>
      <c r="Q389" s="2" t="s">
        <v>494</v>
      </c>
      <c r="R389" s="2" t="s">
        <v>64</v>
      </c>
      <c r="S389" s="2" t="s">
        <v>64</v>
      </c>
      <c r="T389" s="2" t="s">
        <v>63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52</v>
      </c>
      <c r="AS389" s="2" t="s">
        <v>52</v>
      </c>
      <c r="AT389" s="3"/>
      <c r="AU389" s="2" t="s">
        <v>499</v>
      </c>
      <c r="AV389" s="3">
        <v>162</v>
      </c>
    </row>
    <row r="390" spans="1:48" ht="30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48" ht="30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48" ht="30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48" ht="30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48" ht="30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48" ht="30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48" ht="30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48" ht="30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48" ht="30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48" ht="30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4" ht="3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4" ht="3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4" ht="30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4" ht="30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4" ht="30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4" ht="30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4" ht="30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4" ht="30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4" ht="30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4" ht="3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4" ht="30" customHeight="1">
      <c r="A411" s="8" t="s">
        <v>112</v>
      </c>
      <c r="B411" s="9"/>
      <c r="C411" s="9"/>
      <c r="D411" s="9"/>
      <c r="E411" s="9"/>
      <c r="F411" s="11"/>
      <c r="G411" s="9"/>
      <c r="H411" s="11"/>
      <c r="I411" s="9"/>
      <c r="J411" s="11"/>
      <c r="K411" s="9"/>
      <c r="L411" s="11">
        <f>SUM(L389:L410)</f>
        <v>0</v>
      </c>
      <c r="M411" s="9"/>
      <c r="N411" t="s">
        <v>113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17" manualBreakCount="17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9" max="16383" man="1"/>
    <brk id="363" max="16383" man="1"/>
    <brk id="387" max="16383" man="1"/>
    <brk id="4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Owner</cp:lastModifiedBy>
  <cp:lastPrinted>2019-06-12T06:55:07Z</cp:lastPrinted>
  <dcterms:created xsi:type="dcterms:W3CDTF">2019-06-10T23:33:40Z</dcterms:created>
  <dcterms:modified xsi:type="dcterms:W3CDTF">2019-06-12T06:59:11Z</dcterms:modified>
</cp:coreProperties>
</file>