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65" windowHeight="6210" firstSheet="4" activeTab="7"/>
  </bookViews>
  <sheets>
    <sheet name="1.업종별" sheetId="1" r:id="rId1"/>
    <sheet name="1.업종별 (2)" sheetId="2" r:id="rId2"/>
    <sheet name="2.종사자규모별" sheetId="3" r:id="rId3"/>
    <sheet name="3.업종별,조직형태별" sheetId="4" r:id="rId4"/>
    <sheet name="4.동별사업체,종사자" sheetId="5" r:id="rId5"/>
    <sheet name="5.종사자규모별" sheetId="6" r:id="rId6"/>
    <sheet name="6.조직형태별" sheetId="7" r:id="rId7"/>
    <sheet name="7.연도별사업체및종사자" sheetId="8" r:id="rId8"/>
  </sheets>
  <definedNames/>
  <calcPr fullCalcOnLoad="1"/>
</workbook>
</file>

<file path=xl/sharedStrings.xml><?xml version="1.0" encoding="utf-8"?>
<sst xmlns="http://schemas.openxmlformats.org/spreadsheetml/2006/main" count="462" uniqueCount="164">
  <si>
    <t>업종별</t>
  </si>
  <si>
    <t>사업체수</t>
  </si>
  <si>
    <t>종사자수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</si>
  <si>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</si>
  <si>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</si>
  <si>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</si>
  <si>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</si>
  <si>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</si>
  <si>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</si>
  <si>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</si>
  <si>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</si>
  <si>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</si>
  <si>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</si>
  <si>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</si>
  <si>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</si>
  <si>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</si>
  <si>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</si>
  <si>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</si>
  <si>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</si>
  <si>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</si>
  <si>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</si>
  <si>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1. 업종별 사업체수, 종사자수</t>
  </si>
  <si>
    <t xml:space="preserve"> D. 전기.가스.증
   기 및 수도사업</t>
  </si>
  <si>
    <t xml:space="preserve"> N. 사업시설관리 및
    사업지원 서비스업</t>
  </si>
  <si>
    <t xml:space="preserve"> O. 공공행정 국방 
   및  사회보장행정</t>
  </si>
  <si>
    <t xml:space="preserve"> M. 전문 과학 및 
     기술서비스업</t>
  </si>
  <si>
    <t>S</t>
  </si>
  <si>
    <t>T</t>
  </si>
  <si>
    <t>U</t>
  </si>
  <si>
    <t>(단위: 개, 명, %)</t>
  </si>
  <si>
    <t>계</t>
  </si>
  <si>
    <t>업   종   별</t>
  </si>
  <si>
    <t>사업체수</t>
  </si>
  <si>
    <t>종사자수</t>
  </si>
  <si>
    <t>전산업</t>
  </si>
  <si>
    <t xml:space="preserve"> K. 금융  및 
    보  험 업</t>
  </si>
  <si>
    <t>구성비</t>
  </si>
  <si>
    <t xml:space="preserve"> A. 농업, 임업
     어       업</t>
  </si>
  <si>
    <t xml:space="preserve"> L. 부동산업  
    및 임대업 </t>
  </si>
  <si>
    <t xml:space="preserve"> B. 광       업</t>
  </si>
  <si>
    <t xml:space="preserve"> C. 제  조  업</t>
  </si>
  <si>
    <t xml:space="preserve"> E. 하수·폐기물 처
   리 원료재생 및 
   환경 복원업</t>
  </si>
  <si>
    <t xml:space="preserve"> P. 교육서비스업</t>
  </si>
  <si>
    <t xml:space="preserve"> F. 건  설  업</t>
  </si>
  <si>
    <t xml:space="preserve"> Q. 보건업 및 사회
     복지 서비스업</t>
  </si>
  <si>
    <t xml:space="preserve"> G. 도매   및 
    소  매  업</t>
  </si>
  <si>
    <t xml:space="preserve"> R. 예술.스포츠 및 
   여가관련 서비스업</t>
  </si>
  <si>
    <t xml:space="preserve"> H. 운  수  업</t>
  </si>
  <si>
    <t xml:space="preserve">구성비 </t>
  </si>
  <si>
    <t xml:space="preserve"> T. 가구내고용활동 및 
  달리 분류되지 않은 
 자가소비 생산활동</t>
  </si>
  <si>
    <t xml:space="preserve"> J. 출판.영상.방송통신 및 정보서비스업</t>
  </si>
  <si>
    <t xml:space="preserve"> U. 국제  및 
     외국기관</t>
  </si>
  <si>
    <t>2.업종별 종사자 규모별 사업체수, 종사자수</t>
  </si>
  <si>
    <t xml:space="preserve">           (단위 : 개, 명, %)</t>
  </si>
  <si>
    <t>구    분</t>
  </si>
  <si>
    <t>5명 미만</t>
  </si>
  <si>
    <t>300명이상</t>
  </si>
  <si>
    <t xml:space="preserve">    전   산   업</t>
  </si>
  <si>
    <t>A. 농업.임업 
    및  어 업</t>
  </si>
  <si>
    <t>B. 광       업</t>
  </si>
  <si>
    <t>C. 제  조  업</t>
  </si>
  <si>
    <t>D.전기.가스.증기
   및  수도 사업</t>
  </si>
  <si>
    <t>E. 하수·폐기물 처리
    원 료 재 생 및 
    환 경 복 원 업</t>
  </si>
  <si>
    <t>F. 건  설   업</t>
  </si>
  <si>
    <t>G. 도  매   및   
    소  매   업</t>
  </si>
  <si>
    <t>H. 운  수   업</t>
  </si>
  <si>
    <t>I. 숙  박    및
   음 식 점 업</t>
  </si>
  <si>
    <t>J. 출판.영상.방송통
 신 및 정보서비스업</t>
  </si>
  <si>
    <t>K. 금융 및 보험업</t>
  </si>
  <si>
    <t>L. 부동산업 및
   임   대   업</t>
  </si>
  <si>
    <t>M. 전문 과학  및
    기술 서비스업</t>
  </si>
  <si>
    <t>N. 사업시설관리 및
  사업지원 서비스업</t>
  </si>
  <si>
    <t>O. 공공행정 국방 
   및 사회보장 행정</t>
  </si>
  <si>
    <t>P. 교육 서비스업</t>
  </si>
  <si>
    <t>Q. 보건업 및 사회
    복지  서비스업</t>
  </si>
  <si>
    <t>R. 예술.스포츠 및 
  여가관련 서비스업</t>
  </si>
  <si>
    <t>S.협회  및  단체 
   수리  및  기타 
   개인 서비스업</t>
  </si>
  <si>
    <t>T. 가구내고용활동 및
  달리 분류되지 않은
  자가소비 생산활동</t>
  </si>
  <si>
    <t>U. 국제 및 외국기관</t>
  </si>
  <si>
    <t>3. 업종별  조직형태별 사업체수,종사자수</t>
  </si>
  <si>
    <t xml:space="preserve">             (단위 : 개, 명, %)</t>
  </si>
  <si>
    <t>구    분</t>
  </si>
  <si>
    <t>계</t>
  </si>
  <si>
    <t>개인사업체</t>
  </si>
  <si>
    <t>회사법인</t>
  </si>
  <si>
    <t>비법인단체</t>
  </si>
  <si>
    <t>구성비</t>
  </si>
  <si>
    <t>전   산   업</t>
  </si>
  <si>
    <t>사업체수</t>
  </si>
  <si>
    <t>종사자수</t>
  </si>
  <si>
    <t>-</t>
  </si>
  <si>
    <t>U. 국제 및 외국 
    기관</t>
  </si>
  <si>
    <t>4. 동별 사업체수, 종사자수</t>
  </si>
  <si>
    <t>(단위 : 개, 명, %)</t>
  </si>
  <si>
    <t>구        분</t>
  </si>
  <si>
    <t>사  업  체  수</t>
  </si>
  <si>
    <t>종  사  자  수</t>
  </si>
  <si>
    <t>구 성 비</t>
  </si>
  <si>
    <t>5. 동별 종사자규모별 사업체수</t>
  </si>
  <si>
    <t>(단위 : 개, %)</t>
  </si>
  <si>
    <t>동  별</t>
  </si>
  <si>
    <t>계</t>
  </si>
  <si>
    <t>5~19명</t>
  </si>
  <si>
    <t>20~299명</t>
  </si>
  <si>
    <t>300명 이상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</si>
  <si>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</si>
  <si>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</si>
  <si>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</si>
  <si>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</si>
  <si>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</si>
  <si>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</si>
  <si>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</si>
  <si>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</si>
  <si>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</si>
  <si>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</si>
  <si>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</si>
  <si>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</si>
  <si>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</si>
  <si>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</si>
  <si>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</si>
  <si>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</si>
  <si>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</si>
  <si>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6. 동별 조직형태별 사업체수</t>
  </si>
  <si>
    <t>(단위 : 개, %)</t>
  </si>
  <si>
    <t>동  별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</si>
  <si>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</si>
  <si>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</si>
  <si>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</si>
  <si>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</si>
  <si>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</si>
  <si>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</si>
  <si>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</si>
  <si>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</si>
  <si>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</si>
  <si>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</si>
  <si>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</si>
  <si>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</si>
  <si>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</si>
  <si>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</si>
  <si>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</si>
  <si>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</si>
  <si>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</si>
  <si>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(단위 : 개,명, %)</t>
  </si>
  <si>
    <t>구    분</t>
  </si>
  <si>
    <t>사  업  체  수</t>
  </si>
  <si>
    <t>종  사  자  수</t>
  </si>
  <si>
    <t>증 감 율</t>
  </si>
  <si>
    <t>5명~19명</t>
  </si>
  <si>
    <t>20명~299명</t>
  </si>
  <si>
    <t>1. 업종별 사업체수, 종사자수</t>
  </si>
  <si>
    <t>(단위: 개, 명, %)</t>
  </si>
  <si>
    <t>S</t>
  </si>
  <si>
    <t>T</t>
  </si>
  <si>
    <t>U</t>
  </si>
  <si>
    <t>계</t>
  </si>
  <si>
    <t>비산6동</t>
  </si>
  <si>
    <t>평리2동</t>
  </si>
  <si>
    <t>상중이동</t>
  </si>
  <si>
    <t>회사이외법인</t>
  </si>
  <si>
    <t>E. 하수·폐기물 처리
    원 료 재 생 및 
    환 경 복 원 업</t>
  </si>
  <si>
    <t>7. 연도별 사업체수 및 종사자수 증감율</t>
  </si>
  <si>
    <t xml:space="preserve"> I. 숙박 및 음식점업</t>
  </si>
  <si>
    <t xml:space="preserve"> S. 협회 및 단체 수리 및 기타 개인서비스업</t>
  </si>
  <si>
    <t>-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</si>
</sst>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"/>
    <numFmt numFmtId="187" formatCode="_-* #,##0.00_-;\-* #,##0.00_-;_-* &quot;-&quot;_-;_-@_-"/>
    <numFmt numFmtId="188" formatCode="0_);[Red]\(0\)"/>
    <numFmt numFmtId="189" formatCode="0.00_);[Red]\(0.00\)"/>
    <numFmt numFmtId="190" formatCode="#,##0_);[Red]\(#,##0\)"/>
    <numFmt numFmtId="191" formatCode="0.00_ "/>
    <numFmt numFmtId="192" formatCode="0.0_ "/>
    <numFmt numFmtId="193" formatCode="0_ "/>
    <numFmt numFmtId="194" formatCode="#,##0.0_);[Red]\(#,##0.0\)"/>
    <numFmt numFmtId="195" formatCode="#,##0.00_);[Red]\(#,##0.00\)"/>
    <numFmt numFmtId="196" formatCode="#,##0.000_);[Red]\(#,##0.000\)"/>
    <numFmt numFmtId="197" formatCode="#,##0.0_ "/>
    <numFmt numFmtId="198" formatCode="#,##0;\-#,##0;&quot;-&quot;"/>
    <numFmt numFmtId="199" formatCode="_ * #,##0_ ;_ * \-#,##0_ ;_ * &quot;-&quot;_ ;_ @_ "/>
    <numFmt numFmtId="200" formatCode="_ * #,##0.00_ ;_ * \-#,##0.00_ ;_ * &quot;-&quot;??_ ;_ @_ "/>
    <numFmt numFmtId="201" formatCode="#,##0;#,##0;&quot;-&quot;"/>
    <numFmt numFmtId="202" formatCode="_-* #,##0.0_-;\-* #,##0.0_-;_-* &quot;-&quot;?_-;_-@_-"/>
    <numFmt numFmtId="203" formatCode="_-* #,##0.00000000000000000000000_-;\-* #,##0.00000000000000000000000_-;_-* &quot;-&quot;???????????????????????_-;_-@_-"/>
  </numFmts>
  <fonts count="69"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b/>
      <sz val="20"/>
      <name val="새굴림"/>
      <family val="1"/>
    </font>
    <font>
      <sz val="20"/>
      <name val="새굴림"/>
      <family val="1"/>
    </font>
    <font>
      <sz val="11"/>
      <name val="새굴림"/>
      <family val="1"/>
    </font>
    <font>
      <sz val="12"/>
      <name val="새굴림"/>
      <family val="1"/>
    </font>
    <font>
      <b/>
      <sz val="12"/>
      <name val="새굴림"/>
      <family val="1"/>
    </font>
    <font>
      <b/>
      <sz val="11"/>
      <name val="새굴림"/>
      <family val="1"/>
    </font>
    <font>
      <sz val="9"/>
      <name val="새굴림"/>
      <family val="1"/>
    </font>
    <font>
      <sz val="10"/>
      <name val="새굴림"/>
      <family val="1"/>
    </font>
    <font>
      <sz val="10"/>
      <color indexed="8"/>
      <name val="새굴림"/>
      <family val="1"/>
    </font>
    <font>
      <sz val="9.2"/>
      <color indexed="8"/>
      <name val="새굴림"/>
      <family val="1"/>
    </font>
    <font>
      <b/>
      <sz val="10"/>
      <name val="새굴림"/>
      <family val="1"/>
    </font>
    <font>
      <b/>
      <sz val="9"/>
      <name val="새굴림"/>
      <family val="1"/>
    </font>
    <font>
      <b/>
      <sz val="8"/>
      <name val="새굴림"/>
      <family val="1"/>
    </font>
    <font>
      <b/>
      <sz val="18"/>
      <name val="새굴림"/>
      <family val="1"/>
    </font>
    <font>
      <b/>
      <sz val="14"/>
      <name val="새굴림"/>
      <family val="1"/>
    </font>
    <font>
      <sz val="12"/>
      <color indexed="8"/>
      <name val="돋움"/>
      <family val="3"/>
    </font>
    <font>
      <sz val="9.2"/>
      <color indexed="8"/>
      <name val="돋움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9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12"/>
      <name val="맑은 고딕"/>
      <family val="3"/>
    </font>
    <font>
      <sz val="20"/>
      <name val="맑은 고딕"/>
      <family val="3"/>
    </font>
    <font>
      <b/>
      <sz val="20"/>
      <name val="맑은 고딕"/>
      <family val="3"/>
    </font>
    <font>
      <sz val="9"/>
      <color indexed="8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thin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1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26" borderId="11" applyNumberFormat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41" fontId="13" fillId="0" borderId="12" xfId="0" applyNumberFormat="1" applyFont="1" applyBorder="1" applyAlignment="1">
      <alignment horizontal="right" vertical="center" shrinkToFit="1"/>
    </xf>
    <xf numFmtId="43" fontId="13" fillId="0" borderId="12" xfId="0" applyNumberFormat="1" applyFont="1" applyBorder="1" applyAlignment="1">
      <alignment horizontal="right" vertical="center" shrinkToFit="1"/>
    </xf>
    <xf numFmtId="41" fontId="13" fillId="0" borderId="13" xfId="0" applyNumberFormat="1" applyFont="1" applyBorder="1" applyAlignment="1">
      <alignment horizontal="right" vertical="center" shrinkToFit="1"/>
    </xf>
    <xf numFmtId="43" fontId="13" fillId="0" borderId="13" xfId="0" applyNumberFormat="1" applyFont="1" applyBorder="1" applyAlignment="1">
      <alignment horizontal="right" vertical="center" shrinkToFit="1"/>
    </xf>
    <xf numFmtId="41" fontId="13" fillId="0" borderId="12" xfId="0" applyNumberFormat="1" applyFont="1" applyBorder="1" applyAlignment="1">
      <alignment vertical="center" shrinkToFit="1"/>
    </xf>
    <xf numFmtId="41" fontId="13" fillId="0" borderId="14" xfId="0" applyNumberFormat="1" applyFont="1" applyBorder="1" applyAlignment="1">
      <alignment horizontal="right" vertical="center" shrinkToFit="1"/>
    </xf>
    <xf numFmtId="41" fontId="13" fillId="0" borderId="14" xfId="0" applyNumberFormat="1" applyFont="1" applyBorder="1" applyAlignment="1">
      <alignment vertical="center" shrinkToFit="1"/>
    </xf>
    <xf numFmtId="43" fontId="13" fillId="0" borderId="14" xfId="0" applyNumberFormat="1" applyFont="1" applyBorder="1" applyAlignment="1">
      <alignment horizontal="right" vertical="center" shrinkToFit="1"/>
    </xf>
    <xf numFmtId="43" fontId="13" fillId="0" borderId="15" xfId="0" applyNumberFormat="1" applyFont="1" applyBorder="1" applyAlignment="1">
      <alignment horizontal="right" vertical="center" shrinkToFit="1"/>
    </xf>
    <xf numFmtId="43" fontId="11" fillId="0" borderId="12" xfId="0" applyNumberFormat="1" applyFont="1" applyBorder="1" applyAlignment="1">
      <alignment horizontal="center" vertical="center" shrinkToFit="1"/>
    </xf>
    <xf numFmtId="43" fontId="11" fillId="0" borderId="13" xfId="0" applyNumberFormat="1" applyFont="1" applyBorder="1" applyAlignment="1">
      <alignment horizontal="center" vertical="center" shrinkToFit="1"/>
    </xf>
    <xf numFmtId="41" fontId="8" fillId="0" borderId="12" xfId="50" applyNumberFormat="1" applyFont="1" applyBorder="1" applyAlignment="1">
      <alignment horizontal="center" vertical="center" shrinkToFit="1"/>
    </xf>
    <xf numFmtId="43" fontId="8" fillId="0" borderId="12" xfId="0" applyNumberFormat="1" applyFont="1" applyBorder="1" applyAlignment="1">
      <alignment horizontal="center" vertical="center" shrinkToFit="1"/>
    </xf>
    <xf numFmtId="43" fontId="8" fillId="0" borderId="12" xfId="50" applyNumberFormat="1" applyFont="1" applyBorder="1" applyAlignment="1">
      <alignment horizontal="center" vertical="center" shrinkToFit="1"/>
    </xf>
    <xf numFmtId="43" fontId="8" fillId="0" borderId="13" xfId="0" applyNumberFormat="1" applyFont="1" applyBorder="1" applyAlignment="1">
      <alignment horizontal="center" vertical="center" shrinkToFit="1"/>
    </xf>
    <xf numFmtId="41" fontId="8" fillId="0" borderId="12" xfId="50" applyNumberFormat="1" applyFont="1" applyBorder="1" applyAlignment="1">
      <alignment horizontal="right" vertical="center" shrinkToFit="1"/>
    </xf>
    <xf numFmtId="41" fontId="8" fillId="0" borderId="12" xfId="0" applyNumberFormat="1" applyFont="1" applyBorder="1" applyAlignment="1">
      <alignment horizontal="center" vertical="center" shrinkToFit="1"/>
    </xf>
    <xf numFmtId="43" fontId="8" fillId="0" borderId="13" xfId="50" applyNumberFormat="1" applyFont="1" applyBorder="1" applyAlignment="1">
      <alignment horizontal="center" vertical="center" shrinkToFit="1"/>
    </xf>
    <xf numFmtId="41" fontId="8" fillId="0" borderId="14" xfId="50" applyNumberFormat="1" applyFont="1" applyBorder="1" applyAlignment="1">
      <alignment horizontal="center" vertical="center" shrinkToFit="1"/>
    </xf>
    <xf numFmtId="43" fontId="8" fillId="0" borderId="14" xfId="0" applyNumberFormat="1" applyFont="1" applyBorder="1" applyAlignment="1">
      <alignment horizontal="center" vertical="center" shrinkToFit="1"/>
    </xf>
    <xf numFmtId="41" fontId="8" fillId="0" borderId="14" xfId="0" applyNumberFormat="1" applyFont="1" applyBorder="1" applyAlignment="1">
      <alignment horizontal="center" vertical="center" shrinkToFit="1"/>
    </xf>
    <xf numFmtId="43" fontId="8" fillId="0" borderId="1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shrinkToFi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86" fontId="11" fillId="0" borderId="12" xfId="0" applyNumberFormat="1" applyFont="1" applyBorder="1" applyAlignment="1">
      <alignment horizontal="center" vertical="center"/>
    </xf>
    <xf numFmtId="43" fontId="11" fillId="0" borderId="12" xfId="0" applyNumberFormat="1" applyFont="1" applyBorder="1" applyAlignment="1">
      <alignment horizontal="center" vertical="center"/>
    </xf>
    <xf numFmtId="190" fontId="11" fillId="0" borderId="12" xfId="0" applyNumberFormat="1" applyFont="1" applyBorder="1" applyAlignment="1">
      <alignment horizontal="center" vertical="center"/>
    </xf>
    <xf numFmtId="43" fontId="11" fillId="0" borderId="13" xfId="0" applyNumberFormat="1" applyFont="1" applyBorder="1" applyAlignment="1">
      <alignment horizontal="center" vertical="center"/>
    </xf>
    <xf numFmtId="43" fontId="8" fillId="0" borderId="12" xfId="0" applyNumberFormat="1" applyFont="1" applyBorder="1" applyAlignment="1">
      <alignment horizontal="center" vertical="center"/>
    </xf>
    <xf numFmtId="43" fontId="8" fillId="0" borderId="13" xfId="0" applyNumberFormat="1" applyFont="1" applyBorder="1" applyAlignment="1">
      <alignment horizontal="center" vertical="center"/>
    </xf>
    <xf numFmtId="43" fontId="8" fillId="0" borderId="14" xfId="0" applyNumberFormat="1" applyFont="1" applyBorder="1" applyAlignment="1">
      <alignment horizontal="center" vertical="center"/>
    </xf>
    <xf numFmtId="43" fontId="8" fillId="0" borderId="15" xfId="0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41" fontId="11" fillId="0" borderId="12" xfId="0" applyNumberFormat="1" applyFont="1" applyBorder="1" applyAlignment="1">
      <alignment horizontal="center" vertical="center" shrinkToFit="1"/>
    </xf>
    <xf numFmtId="43" fontId="8" fillId="0" borderId="13" xfId="0" applyNumberFormat="1" applyFont="1" applyBorder="1" applyAlignment="1">
      <alignment horizontal="right" vertical="center" shrinkToFit="1"/>
    </xf>
    <xf numFmtId="41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9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186" fontId="9" fillId="0" borderId="12" xfId="0" applyNumberFormat="1" applyFont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41" fontId="26" fillId="33" borderId="19" xfId="0" applyNumberFormat="1" applyFont="1" applyFill="1" applyBorder="1" applyAlignment="1">
      <alignment vertical="center"/>
    </xf>
    <xf numFmtId="41" fontId="26" fillId="33" borderId="20" xfId="0" applyNumberFormat="1" applyFont="1" applyFill="1" applyBorder="1" applyAlignment="1">
      <alignment vertical="center"/>
    </xf>
    <xf numFmtId="41" fontId="26" fillId="0" borderId="19" xfId="0" applyNumberFormat="1" applyFont="1" applyBorder="1" applyAlignment="1">
      <alignment vertical="center"/>
    </xf>
    <xf numFmtId="41" fontId="26" fillId="0" borderId="20" xfId="0" applyNumberFormat="1" applyFont="1" applyBorder="1" applyAlignment="1">
      <alignment vertical="center"/>
    </xf>
    <xf numFmtId="41" fontId="26" fillId="0" borderId="21" xfId="0" applyNumberFormat="1" applyFont="1" applyBorder="1" applyAlignment="1">
      <alignment vertical="center"/>
    </xf>
    <xf numFmtId="41" fontId="26" fillId="0" borderId="22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41" fontId="26" fillId="0" borderId="23" xfId="0" applyNumberFormat="1" applyFont="1" applyBorder="1" applyAlignment="1">
      <alignment vertical="center"/>
    </xf>
    <xf numFmtId="41" fontId="26" fillId="0" borderId="24" xfId="0" applyNumberFormat="1" applyFont="1" applyBorder="1" applyAlignment="1">
      <alignment vertical="center"/>
    </xf>
    <xf numFmtId="176" fontId="26" fillId="33" borderId="25" xfId="0" applyNumberFormat="1" applyFont="1" applyFill="1" applyBorder="1" applyAlignment="1">
      <alignment horizontal="center" vertical="center"/>
    </xf>
    <xf numFmtId="176" fontId="26" fillId="33" borderId="26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1" fontId="25" fillId="0" borderId="27" xfId="50" applyNumberFormat="1" applyFont="1" applyFill="1" applyBorder="1" applyAlignment="1">
      <alignment horizontal="center" vertical="center" wrapText="1"/>
    </xf>
    <xf numFmtId="43" fontId="25" fillId="0" borderId="28" xfId="50" applyNumberFormat="1" applyFont="1" applyFill="1" applyBorder="1" applyAlignment="1">
      <alignment horizontal="center" vertical="center" wrapText="1"/>
    </xf>
    <xf numFmtId="41" fontId="26" fillId="0" borderId="27" xfId="50" applyNumberFormat="1" applyFont="1" applyFill="1" applyBorder="1" applyAlignment="1">
      <alignment horizontal="center" vertical="center" wrapText="1"/>
    </xf>
    <xf numFmtId="43" fontId="26" fillId="0" borderId="28" xfId="50" applyNumberFormat="1" applyFont="1" applyFill="1" applyBorder="1" applyAlignment="1">
      <alignment horizontal="center" vertical="center" wrapText="1"/>
    </xf>
    <xf numFmtId="41" fontId="26" fillId="0" borderId="27" xfId="0" applyNumberFormat="1" applyFont="1" applyFill="1" applyBorder="1" applyAlignment="1">
      <alignment horizontal="center" vertical="center" wrapText="1"/>
    </xf>
    <xf numFmtId="186" fontId="9" fillId="0" borderId="29" xfId="0" applyNumberFormat="1" applyFont="1" applyBorder="1" applyAlignment="1">
      <alignment horizontal="center" vertical="center"/>
    </xf>
    <xf numFmtId="41" fontId="26" fillId="0" borderId="30" xfId="0" applyNumberFormat="1" applyFont="1" applyBorder="1" applyAlignment="1">
      <alignment vertical="center"/>
    </xf>
    <xf numFmtId="41" fontId="26" fillId="0" borderId="31" xfId="0" applyNumberFormat="1" applyFont="1" applyBorder="1" applyAlignment="1">
      <alignment vertical="center"/>
    </xf>
    <xf numFmtId="41" fontId="26" fillId="0" borderId="32" xfId="0" applyNumberFormat="1" applyFont="1" applyBorder="1" applyAlignment="1">
      <alignment vertical="center"/>
    </xf>
    <xf numFmtId="41" fontId="26" fillId="0" borderId="32" xfId="50" applyNumberFormat="1" applyFont="1" applyFill="1" applyBorder="1" applyAlignment="1">
      <alignment horizontal="center" vertical="center" wrapText="1"/>
    </xf>
    <xf numFmtId="41" fontId="26" fillId="0" borderId="21" xfId="50" applyNumberFormat="1" applyFont="1" applyFill="1" applyBorder="1" applyAlignment="1">
      <alignment horizontal="center" vertical="center" wrapText="1"/>
    </xf>
    <xf numFmtId="41" fontId="26" fillId="0" borderId="33" xfId="0" applyNumberFormat="1" applyFont="1" applyBorder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8" fillId="0" borderId="34" xfId="0" applyNumberFormat="1" applyFont="1" applyBorder="1" applyAlignment="1">
      <alignment horizontal="center" vertical="center" shrinkToFit="1"/>
    </xf>
    <xf numFmtId="41" fontId="8" fillId="0" borderId="35" xfId="0" applyNumberFormat="1" applyFont="1" applyBorder="1" applyAlignment="1">
      <alignment horizontal="center" vertical="center" shrinkToFit="1"/>
    </xf>
    <xf numFmtId="186" fontId="9" fillId="0" borderId="36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11" fillId="0" borderId="12" xfId="0" applyNumberFormat="1" applyFont="1" applyFill="1" applyBorder="1" applyAlignment="1">
      <alignment horizontal="center" vertical="center" shrinkToFit="1"/>
    </xf>
    <xf numFmtId="43" fontId="11" fillId="0" borderId="12" xfId="0" applyNumberFormat="1" applyFont="1" applyFill="1" applyBorder="1" applyAlignment="1">
      <alignment horizontal="center" vertical="center" shrinkToFit="1"/>
    </xf>
    <xf numFmtId="43" fontId="8" fillId="0" borderId="22" xfId="0" applyNumberFormat="1" applyFont="1" applyFill="1" applyBorder="1" applyAlignment="1">
      <alignment horizontal="center" vertical="center" shrinkToFit="1"/>
    </xf>
    <xf numFmtId="41" fontId="8" fillId="0" borderId="12" xfId="0" applyNumberFormat="1" applyFont="1" applyFill="1" applyBorder="1" applyAlignment="1">
      <alignment horizontal="center" vertical="center" shrinkToFit="1"/>
    </xf>
    <xf numFmtId="43" fontId="8" fillId="0" borderId="12" xfId="0" applyNumberFormat="1" applyFont="1" applyFill="1" applyBorder="1" applyAlignment="1">
      <alignment horizontal="center" vertical="center" shrinkToFit="1"/>
    </xf>
    <xf numFmtId="41" fontId="8" fillId="0" borderId="12" xfId="0" applyNumberFormat="1" applyFont="1" applyFill="1" applyBorder="1" applyAlignment="1">
      <alignment horizontal="right" vertical="center" shrinkToFit="1"/>
    </xf>
    <xf numFmtId="43" fontId="8" fillId="0" borderId="38" xfId="0" applyNumberFormat="1" applyFont="1" applyFill="1" applyBorder="1" applyAlignment="1">
      <alignment horizontal="center" vertical="center" shrinkToFit="1"/>
    </xf>
    <xf numFmtId="41" fontId="8" fillId="0" borderId="14" xfId="0" applyNumberFormat="1" applyFont="1" applyFill="1" applyBorder="1" applyAlignment="1">
      <alignment horizontal="center" vertical="center" shrinkToFit="1"/>
    </xf>
    <xf numFmtId="43" fontId="8" fillId="0" borderId="14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5" fillId="34" borderId="39" xfId="0" applyFont="1" applyFill="1" applyBorder="1" applyAlignment="1">
      <alignment horizontal="center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40" xfId="0" applyFont="1" applyFill="1" applyBorder="1" applyAlignment="1">
      <alignment horizontal="center" vertical="center"/>
    </xf>
    <xf numFmtId="0" fontId="26" fillId="34" borderId="41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6" fillId="34" borderId="42" xfId="0" applyFont="1" applyFill="1" applyBorder="1" applyAlignment="1">
      <alignment horizontal="center" vertical="center"/>
    </xf>
    <xf numFmtId="0" fontId="29" fillId="34" borderId="43" xfId="0" applyFont="1" applyFill="1" applyBorder="1" applyAlignment="1">
      <alignment horizontal="left" vertical="center" wrapText="1"/>
    </xf>
    <xf numFmtId="0" fontId="29" fillId="34" borderId="16" xfId="0" applyFont="1" applyFill="1" applyBorder="1" applyAlignment="1">
      <alignment horizontal="left" vertical="center" wrapText="1"/>
    </xf>
    <xf numFmtId="0" fontId="26" fillId="34" borderId="44" xfId="0" applyFont="1" applyFill="1" applyBorder="1" applyAlignment="1">
      <alignment horizontal="left" vertical="center" wrapText="1"/>
    </xf>
    <xf numFmtId="0" fontId="26" fillId="34" borderId="28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center" vertical="center"/>
    </xf>
    <xf numFmtId="0" fontId="27" fillId="34" borderId="43" xfId="0" applyFont="1" applyFill="1" applyBorder="1" applyAlignment="1">
      <alignment horizontal="left" vertical="center" wrapText="1"/>
    </xf>
    <xf numFmtId="0" fontId="27" fillId="34" borderId="16" xfId="0" applyFont="1" applyFill="1" applyBorder="1" applyAlignment="1">
      <alignment horizontal="left" vertical="center" wrapText="1"/>
    </xf>
    <xf numFmtId="0" fontId="26" fillId="34" borderId="43" xfId="0" applyFont="1" applyFill="1" applyBorder="1" applyAlignment="1">
      <alignment horizontal="left" vertical="center" wrapText="1"/>
    </xf>
    <xf numFmtId="0" fontId="26" fillId="34" borderId="16" xfId="0" applyFont="1" applyFill="1" applyBorder="1" applyAlignment="1">
      <alignment horizontal="left" vertical="center" wrapText="1"/>
    </xf>
    <xf numFmtId="0" fontId="25" fillId="34" borderId="43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9" fillId="34" borderId="44" xfId="0" applyFont="1" applyFill="1" applyBorder="1" applyAlignment="1">
      <alignment horizontal="left" vertical="center" wrapText="1"/>
    </xf>
    <xf numFmtId="0" fontId="29" fillId="34" borderId="28" xfId="0" applyFont="1" applyFill="1" applyBorder="1" applyAlignment="1">
      <alignment horizontal="left" vertical="center" wrapText="1"/>
    </xf>
    <xf numFmtId="0" fontId="28" fillId="34" borderId="43" xfId="0" applyFont="1" applyFill="1" applyBorder="1" applyAlignment="1">
      <alignment horizontal="left" vertical="center" wrapText="1"/>
    </xf>
    <xf numFmtId="0" fontId="28" fillId="34" borderId="16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0" fillId="0" borderId="45" xfId="0" applyFont="1" applyBorder="1" applyAlignment="1">
      <alignment horizontal="center" vertical="center"/>
    </xf>
    <xf numFmtId="0" fontId="17" fillId="33" borderId="46" xfId="0" applyFont="1" applyFill="1" applyBorder="1" applyAlignment="1">
      <alignment horizontal="left" vertical="center" wrapText="1"/>
    </xf>
    <xf numFmtId="0" fontId="17" fillId="33" borderId="47" xfId="0" applyFont="1" applyFill="1" applyBorder="1" applyAlignment="1">
      <alignment horizontal="left" vertical="center" wrapText="1"/>
    </xf>
    <xf numFmtId="0" fontId="18" fillId="33" borderId="46" xfId="0" applyFont="1" applyFill="1" applyBorder="1" applyAlignment="1">
      <alignment horizontal="left" vertical="center" wrapText="1"/>
    </xf>
    <xf numFmtId="0" fontId="5" fillId="0" borderId="46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48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43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shrinkToFit="1"/>
    </xf>
    <xf numFmtId="41" fontId="16" fillId="34" borderId="12" xfId="0" applyNumberFormat="1" applyFont="1" applyFill="1" applyBorder="1" applyAlignment="1">
      <alignment horizontal="right" vertical="center" shrinkToFit="1"/>
    </xf>
    <xf numFmtId="43" fontId="16" fillId="34" borderId="12" xfId="0" applyNumberFormat="1" applyFont="1" applyFill="1" applyBorder="1" applyAlignment="1">
      <alignment horizontal="right" vertical="center" shrinkToFit="1"/>
    </xf>
    <xf numFmtId="43" fontId="16" fillId="34" borderId="13" xfId="0" applyNumberFormat="1" applyFont="1" applyFill="1" applyBorder="1" applyAlignment="1">
      <alignment horizontal="right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1" fillId="34" borderId="49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shrinkToFit="1"/>
    </xf>
    <xf numFmtId="41" fontId="11" fillId="34" borderId="12" xfId="0" applyNumberFormat="1" applyFont="1" applyFill="1" applyBorder="1" applyAlignment="1">
      <alignment horizontal="right" vertical="center" shrinkToFit="1"/>
    </xf>
    <xf numFmtId="43" fontId="11" fillId="34" borderId="12" xfId="0" applyNumberFormat="1" applyFont="1" applyFill="1" applyBorder="1" applyAlignment="1">
      <alignment horizontal="center" vertical="center" shrinkToFit="1"/>
    </xf>
    <xf numFmtId="43" fontId="11" fillId="34" borderId="13" xfId="0" applyNumberFormat="1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 shrinkToFit="1"/>
    </xf>
    <xf numFmtId="0" fontId="10" fillId="34" borderId="46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distributed" vertical="center" indent="2"/>
    </xf>
    <xf numFmtId="0" fontId="10" fillId="34" borderId="47" xfId="0" applyFont="1" applyFill="1" applyBorder="1" applyAlignment="1">
      <alignment horizontal="distributed" vertical="center" indent="2"/>
    </xf>
    <xf numFmtId="0" fontId="11" fillId="34" borderId="46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distributed" vertical="center" indent="1"/>
    </xf>
    <xf numFmtId="0" fontId="8" fillId="34" borderId="47" xfId="0" applyFont="1" applyFill="1" applyBorder="1" applyAlignment="1">
      <alignment horizontal="distributed" vertical="center" indent="1"/>
    </xf>
    <xf numFmtId="0" fontId="11" fillId="34" borderId="52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186" fontId="9" fillId="0" borderId="54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9" fillId="0" borderId="55" xfId="0" applyNumberFormat="1" applyFont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9725"/>
          <c:w val="0.9775"/>
          <c:h val="0.9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'1.업종별'!$K$3</c:f>
              <c:strCache>
                <c:ptCount val="1"/>
                <c:pt idx="0">
                  <c:v>사업체수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'1.업종별'!$J$4:$J$24</c:f>
              <c:strCache/>
            </c:strRef>
          </c:cat>
          <c:val>
            <c:numRef>
              <c:f>'1.업종별'!$K$4:$K$24</c:f>
              <c:numCache/>
            </c:numRef>
          </c:val>
        </c:ser>
        <c:gapWidth val="100"/>
        <c:axId val="39246894"/>
        <c:axId val="17677727"/>
      </c:barChart>
      <c:lineChart>
        <c:grouping val="standard"/>
        <c:varyColors val="0"/>
        <c:ser>
          <c:idx val="0"/>
          <c:order val="1"/>
          <c:tx>
            <c:strRef>
              <c:f>'1.업종별'!$L$3</c:f>
              <c:strCache>
                <c:ptCount val="1"/>
                <c:pt idx="0">
                  <c:v>종사자수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'1.업종별'!$J$4:$J$24</c:f>
              <c:strCache/>
            </c:strRef>
          </c:cat>
          <c:val>
            <c:numRef>
              <c:f>'1.업종별'!$L$4:$L$24</c:f>
              <c:numCache/>
            </c:numRef>
          </c:val>
          <c:smooth val="0"/>
        </c:ser>
        <c:axId val="24881816"/>
        <c:axId val="22609753"/>
      </c:line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77727"/>
        <c:crosses val="autoZero"/>
        <c:auto val="0"/>
        <c:lblOffset val="100"/>
        <c:tickLblSkip val="1"/>
        <c:noMultiLvlLbl val="0"/>
      </c:catAx>
      <c:valAx>
        <c:axId val="176777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46894"/>
        <c:crossesAt val="1"/>
        <c:crossBetween val="between"/>
        <c:dispUnits/>
      </c:valAx>
      <c:catAx>
        <c:axId val="24881816"/>
        <c:scaling>
          <c:orientation val="minMax"/>
        </c:scaling>
        <c:axPos val="b"/>
        <c:delete val="1"/>
        <c:majorTickMark val="out"/>
        <c:minorTickMark val="none"/>
        <c:tickLblPos val="none"/>
        <c:crossAx val="22609753"/>
        <c:crosses val="autoZero"/>
        <c:auto val="0"/>
        <c:lblOffset val="100"/>
        <c:tickLblSkip val="1"/>
        <c:noMultiLvlLbl val="0"/>
      </c:catAx>
      <c:valAx>
        <c:axId val="226097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81816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"/>
          <c:y val="0.12925"/>
          <c:w val="0.1702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975"/>
          <c:w val="0.9775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'1.업종별 (2)'!$K$3</c:f>
              <c:strCache>
                <c:ptCount val="1"/>
                <c:pt idx="0">
                  <c:v>사업체수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990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'1.업종별 (2)'!$J$4:$J$44</c:f>
              <c:strCache/>
            </c:strRef>
          </c:cat>
          <c:val>
            <c:numRef>
              <c:f>'1.업종별 (2)'!$K$4:$K$44</c:f>
              <c:numCache/>
            </c:numRef>
          </c:val>
        </c:ser>
        <c:gapWidth val="100"/>
        <c:axId val="2161186"/>
        <c:axId val="19450675"/>
      </c:barChart>
      <c:lineChart>
        <c:grouping val="standard"/>
        <c:varyColors val="0"/>
        <c:ser>
          <c:idx val="0"/>
          <c:order val="1"/>
          <c:tx>
            <c:strRef>
              <c:f>'1.업종별 (2)'!$L$3</c:f>
              <c:strCache>
                <c:ptCount val="1"/>
                <c:pt idx="0">
                  <c:v>종사자수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'1.업종별 (2)'!$J$4:$J$44</c:f>
              <c:strCache/>
            </c:strRef>
          </c:cat>
          <c:val>
            <c:numRef>
              <c:f>'1.업종별 (2)'!$L$4:$L$44</c:f>
              <c:numCache/>
            </c:numRef>
          </c:val>
          <c:smooth val="0"/>
        </c:ser>
        <c:axId val="40838348"/>
        <c:axId val="32000813"/>
      </c:lineChart>
      <c:catAx>
        <c:axId val="216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50675"/>
        <c:crosses val="autoZero"/>
        <c:auto val="0"/>
        <c:lblOffset val="100"/>
        <c:tickLblSkip val="1"/>
        <c:noMultiLvlLbl val="0"/>
      </c:catAx>
      <c:valAx>
        <c:axId val="194506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1186"/>
        <c:crossesAt val="1"/>
        <c:crossBetween val="between"/>
        <c:dispUnits/>
      </c:valAx>
      <c:catAx>
        <c:axId val="40838348"/>
        <c:scaling>
          <c:orientation val="minMax"/>
        </c:scaling>
        <c:axPos val="b"/>
        <c:delete val="1"/>
        <c:majorTickMark val="out"/>
        <c:minorTickMark val="none"/>
        <c:tickLblPos val="none"/>
        <c:crossAx val="32000813"/>
        <c:crosses val="autoZero"/>
        <c:auto val="0"/>
        <c:lblOffset val="100"/>
        <c:tickLblSkip val="1"/>
        <c:noMultiLvlLbl val="0"/>
      </c:catAx>
      <c:valAx>
        <c:axId val="320008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3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383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172"/>
          <c:w val="0.170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1625"/>
          <c:w val="0.9705"/>
          <c:h val="0.8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'4.동별사업체,종사자'!$B$24:$C$24</c:f>
              <c:strCache>
                <c:ptCount val="1"/>
                <c:pt idx="0">
                  <c:v>사  업  체  수</c:v>
                </c:pt>
              </c:strCache>
            </c:strRef>
          </c:tx>
          <c:spPr>
            <a:gradFill rotWithShape="1">
              <a:gsLst>
                <a:gs pos="0">
                  <a:srgbClr val="800080"/>
                </a:gs>
                <a:gs pos="50000">
                  <a:srgbClr val="FFFFFF"/>
                </a:gs>
                <a:gs pos="100000">
                  <a:srgbClr val="80008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'4.동별사업체,종사자'!$A$27:$A$43</c:f>
              <c:strCache/>
            </c:strRef>
          </c:cat>
          <c:val>
            <c:numRef>
              <c:f>'4.동별사업체,종사자'!$B$27:$B$43</c:f>
              <c:numCache/>
            </c:numRef>
          </c:val>
        </c:ser>
        <c:axId val="19571862"/>
        <c:axId val="41929031"/>
      </c:barChart>
      <c:lineChart>
        <c:grouping val="standard"/>
        <c:varyColors val="0"/>
        <c:ser>
          <c:idx val="0"/>
          <c:order val="1"/>
          <c:tx>
            <c:strRef>
              <c:f>'4.동별사업체,종사자'!$D$24:$E$24</c:f>
              <c:strCache>
                <c:ptCount val="1"/>
                <c:pt idx="0">
                  <c:v>종  사  자  수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'4.동별사업체,종사자'!$A$27:$A$43</c:f>
              <c:strCache/>
            </c:strRef>
          </c:cat>
          <c:val>
            <c:numRef>
              <c:f>'4.동별사업체,종사자'!$D$27:$D$43</c:f>
              <c:numCache/>
            </c:numRef>
          </c:val>
          <c:smooth val="0"/>
        </c:ser>
        <c:axId val="41816960"/>
        <c:axId val="40808321"/>
      </c:line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29031"/>
        <c:crosses val="autoZero"/>
        <c:auto val="0"/>
        <c:lblOffset val="0"/>
        <c:tickLblSkip val="1"/>
        <c:noMultiLvlLbl val="0"/>
      </c:catAx>
      <c:valAx>
        <c:axId val="419290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단위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7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71862"/>
        <c:crossesAt val="1"/>
        <c:crossBetween val="between"/>
        <c:dispUnits/>
      </c:valAx>
      <c:catAx>
        <c:axId val="41816960"/>
        <c:scaling>
          <c:orientation val="minMax"/>
        </c:scaling>
        <c:axPos val="b"/>
        <c:delete val="1"/>
        <c:majorTickMark val="out"/>
        <c:minorTickMark val="none"/>
        <c:tickLblPos val="none"/>
        <c:crossAx val="40808321"/>
        <c:crosses val="autoZero"/>
        <c:auto val="0"/>
        <c:lblOffset val="100"/>
        <c:tickLblSkip val="1"/>
        <c:noMultiLvlLbl val="0"/>
      </c:catAx>
      <c:valAx>
        <c:axId val="40808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단위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7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16960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.0085"/>
          <c:w val="0.337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1275"/>
          <c:w val="0.94025"/>
          <c:h val="0.8825"/>
        </c:manualLayout>
      </c:layout>
      <c:barChart>
        <c:barDir val="col"/>
        <c:grouping val="clustered"/>
        <c:varyColors val="1"/>
        <c:ser>
          <c:idx val="2"/>
          <c:order val="1"/>
          <c:tx>
            <c:strRef>
              <c:f>'7.연도별사업체및종사자'!$D$27:$D$28</c:f>
              <c:strCache>
                <c:ptCount val="1"/>
                <c:pt idx="0">
                  <c:v>종  사  자  수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FFFFFF"/>
                </a:gs>
                <a:gs pos="100000">
                  <a:srgbClr val="99CC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cat>
            <c:numRef>
              <c:f>'7.연도별사업체및종사자'!$A$29:$A$41</c:f>
              <c:numCache/>
            </c:numRef>
          </c:cat>
          <c:val>
            <c:numRef>
              <c:f>'7.연도별사업체및종사자'!$D$29:$D$41</c:f>
              <c:numCache/>
            </c:numRef>
          </c:val>
        </c:ser>
        <c:axId val="31730570"/>
        <c:axId val="17139675"/>
      </c:barChart>
      <c:lineChart>
        <c:grouping val="standard"/>
        <c:varyColors val="1"/>
        <c:ser>
          <c:idx val="0"/>
          <c:order val="0"/>
          <c:tx>
            <c:strRef>
              <c:f>'7.연도별사업체및종사자'!$B$27:$B$28</c:f>
              <c:strCache>
                <c:ptCount val="1"/>
                <c:pt idx="0">
                  <c:v>사  업  체  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80008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'7.연도별사업체및종사자'!$A$29:$A$41</c:f>
              <c:numCache/>
            </c:numRef>
          </c:cat>
          <c:val>
            <c:numRef>
              <c:f>'7.연도별사업체및종사자'!$B$29:$B$41</c:f>
              <c:numCache/>
            </c:numRef>
          </c:val>
          <c:smooth val="0"/>
        </c:ser>
        <c:axId val="20039348"/>
        <c:axId val="46136405"/>
      </c:lineChart>
      <c:catAx>
        <c:axId val="31730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39675"/>
        <c:crosses val="autoZero"/>
        <c:auto val="1"/>
        <c:lblOffset val="100"/>
        <c:tickLblSkip val="1"/>
        <c:noMultiLvlLbl val="0"/>
      </c:catAx>
      <c:valAx>
        <c:axId val="171396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단위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: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22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30570"/>
        <c:crossesAt val="1"/>
        <c:crossBetween val="between"/>
        <c:dispUnits/>
      </c:valAx>
      <c:catAx>
        <c:axId val="20039348"/>
        <c:scaling>
          <c:orientation val="minMax"/>
        </c:scaling>
        <c:axPos val="b"/>
        <c:delete val="1"/>
        <c:majorTickMark val="out"/>
        <c:minorTickMark val="none"/>
        <c:tickLblPos val="none"/>
        <c:crossAx val="46136405"/>
        <c:crosses val="autoZero"/>
        <c:auto val="0"/>
        <c:lblOffset val="100"/>
        <c:tickLblSkip val="1"/>
        <c:noMultiLvlLbl val="0"/>
      </c:catAx>
      <c:valAx>
        <c:axId val="461364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단위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: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39348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25"/>
          <c:y val="0.008"/>
          <c:w val="0.406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9525" y="619125"/>
        <a:ext cx="70770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9525" y="619125"/>
        <a:ext cx="7000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123825</xdr:rowOff>
    </xdr:from>
    <xdr:to>
      <xdr:col>5</xdr:col>
      <xdr:colOff>9525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9525" y="561975"/>
        <a:ext cx="6543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9525</xdr:colOff>
      <xdr:row>23</xdr:row>
      <xdr:rowOff>85725</xdr:rowOff>
    </xdr:to>
    <xdr:graphicFrame>
      <xdr:nvGraphicFramePr>
        <xdr:cNvPr id="1" name="Chart 6"/>
        <xdr:cNvGraphicFramePr/>
      </xdr:nvGraphicFramePr>
      <xdr:xfrm>
        <a:off x="0" y="514350"/>
        <a:ext cx="6210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N3" sqref="N3:U25"/>
    </sheetView>
  </sheetViews>
  <sheetFormatPr defaultColWidth="8.88671875" defaultRowHeight="13.5"/>
  <cols>
    <col min="1" max="1" width="14.3359375" style="57" customWidth="1"/>
    <col min="2" max="2" width="8.99609375" style="57" customWidth="1"/>
    <col min="3" max="4" width="8.88671875" style="57" customWidth="1"/>
    <col min="5" max="5" width="14.3359375" style="57" customWidth="1"/>
    <col min="6" max="6" width="9.4453125" style="57" customWidth="1"/>
    <col min="7" max="13" width="8.88671875" style="57" customWidth="1"/>
  </cols>
  <sheetData>
    <row r="1" spans="1:13" s="2" customFormat="1" ht="31.5">
      <c r="A1" s="125" t="s">
        <v>21</v>
      </c>
      <c r="B1" s="126"/>
      <c r="C1" s="126"/>
      <c r="D1" s="126"/>
      <c r="E1" s="126"/>
      <c r="F1" s="126"/>
      <c r="G1" s="126"/>
      <c r="H1" s="126"/>
      <c r="I1" s="69"/>
      <c r="J1" s="70" t="s">
        <v>21</v>
      </c>
      <c r="K1" s="69"/>
      <c r="L1" s="69"/>
      <c r="M1" s="69"/>
    </row>
    <row r="2" spans="1:13" s="3" customFormat="1" ht="16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21" s="3" customFormat="1" ht="18" thickBot="1">
      <c r="A3" s="56"/>
      <c r="B3" s="56"/>
      <c r="C3" s="56"/>
      <c r="D3" s="56"/>
      <c r="E3" s="56"/>
      <c r="F3" s="56"/>
      <c r="G3" s="56"/>
      <c r="H3" s="56"/>
      <c r="I3" s="56"/>
      <c r="J3" s="54" t="s">
        <v>0</v>
      </c>
      <c r="K3" s="68" t="s">
        <v>1</v>
      </c>
      <c r="L3" s="67" t="s">
        <v>2</v>
      </c>
      <c r="M3" s="56"/>
      <c r="N3" s="114" t="s">
        <v>31</v>
      </c>
      <c r="O3" s="114"/>
      <c r="P3" s="53" t="s">
        <v>32</v>
      </c>
      <c r="Q3" s="53" t="s">
        <v>33</v>
      </c>
      <c r="R3" s="114" t="s">
        <v>31</v>
      </c>
      <c r="S3" s="114"/>
      <c r="T3" s="53" t="s">
        <v>32</v>
      </c>
      <c r="U3" s="53" t="s">
        <v>33</v>
      </c>
    </row>
    <row r="4" spans="1:21" s="3" customFormat="1" ht="17.25" customHeight="1" thickTop="1">
      <c r="A4" s="56"/>
      <c r="B4" s="56"/>
      <c r="C4" s="56"/>
      <c r="D4" s="56"/>
      <c r="E4" s="56"/>
      <c r="F4" s="56"/>
      <c r="G4" s="56"/>
      <c r="H4" s="56"/>
      <c r="I4" s="56"/>
      <c r="J4" s="106" t="s">
        <v>3</v>
      </c>
      <c r="K4" s="66">
        <v>0</v>
      </c>
      <c r="L4" s="65">
        <v>0</v>
      </c>
      <c r="M4" s="56"/>
      <c r="N4" s="119" t="s">
        <v>34</v>
      </c>
      <c r="O4" s="102"/>
      <c r="P4" s="71">
        <f>SUM(P6,P8,P10,P12,P14,P16,P18,P20,P22,P24,T4,T6,T8,T10,T12,T14,T16,T18,T20,T22,T24)</f>
        <v>19444</v>
      </c>
      <c r="Q4" s="71">
        <f>SUM(Q6,Q8,Q10,Q12,Q14,Q16,Q18,Q20,Q22,Q24,U4,U6,U8,U10,U12,U14,U16,U18,U20,U22,U24)</f>
        <v>75898</v>
      </c>
      <c r="R4" s="117" t="s">
        <v>35</v>
      </c>
      <c r="S4" s="104"/>
      <c r="T4" s="73">
        <v>164</v>
      </c>
      <c r="U4" s="73">
        <v>1900</v>
      </c>
    </row>
    <row r="5" spans="1:21" s="3" customFormat="1" ht="16.5">
      <c r="A5" s="56"/>
      <c r="B5" s="56"/>
      <c r="C5" s="56"/>
      <c r="D5" s="56"/>
      <c r="E5" s="56"/>
      <c r="F5" s="56"/>
      <c r="G5" s="56"/>
      <c r="H5" s="56"/>
      <c r="I5" s="56"/>
      <c r="J5" s="107" t="s">
        <v>4</v>
      </c>
      <c r="K5" s="63">
        <v>1</v>
      </c>
      <c r="L5" s="62">
        <v>8</v>
      </c>
      <c r="M5" s="56"/>
      <c r="N5" s="120"/>
      <c r="O5" s="103" t="s">
        <v>36</v>
      </c>
      <c r="P5" s="72">
        <v>100</v>
      </c>
      <c r="Q5" s="72">
        <v>100</v>
      </c>
      <c r="R5" s="118"/>
      <c r="S5" s="105" t="s">
        <v>36</v>
      </c>
      <c r="T5" s="74">
        <f>T4/P4*100</f>
        <v>0.8434478502365768</v>
      </c>
      <c r="U5" s="74">
        <f>U4/Q4*100</f>
        <v>2.5033597723260166</v>
      </c>
    </row>
    <row r="6" spans="1:21" s="3" customFormat="1" ht="16.5" customHeight="1">
      <c r="A6" s="56"/>
      <c r="B6" s="56"/>
      <c r="C6" s="56"/>
      <c r="D6" s="56"/>
      <c r="E6" s="56"/>
      <c r="F6" s="56"/>
      <c r="G6" s="56"/>
      <c r="H6" s="56"/>
      <c r="I6" s="56"/>
      <c r="J6" s="107" t="s">
        <v>5</v>
      </c>
      <c r="K6" s="63">
        <v>3154</v>
      </c>
      <c r="L6" s="62">
        <v>21595</v>
      </c>
      <c r="M6" s="56"/>
      <c r="N6" s="117" t="s">
        <v>37</v>
      </c>
      <c r="O6" s="104"/>
      <c r="P6" s="73">
        <v>0</v>
      </c>
      <c r="Q6" s="73">
        <v>0</v>
      </c>
      <c r="R6" s="117" t="s">
        <v>38</v>
      </c>
      <c r="S6" s="104"/>
      <c r="T6" s="73">
        <v>358</v>
      </c>
      <c r="U6" s="73">
        <v>1384</v>
      </c>
    </row>
    <row r="7" spans="1:21" s="3" customFormat="1" ht="16.5">
      <c r="A7" s="56"/>
      <c r="B7" s="56"/>
      <c r="C7" s="56"/>
      <c r="D7" s="56"/>
      <c r="E7" s="56"/>
      <c r="F7" s="56"/>
      <c r="G7" s="56"/>
      <c r="H7" s="56"/>
      <c r="I7" s="56"/>
      <c r="J7" s="107" t="s">
        <v>6</v>
      </c>
      <c r="K7" s="63">
        <v>8</v>
      </c>
      <c r="L7" s="62">
        <v>402</v>
      </c>
      <c r="M7" s="56"/>
      <c r="N7" s="118"/>
      <c r="O7" s="105" t="s">
        <v>36</v>
      </c>
      <c r="P7" s="74">
        <f>P6/P4*100</f>
        <v>0</v>
      </c>
      <c r="Q7" s="74">
        <f>Q6/Q4*100</f>
        <v>0</v>
      </c>
      <c r="R7" s="118"/>
      <c r="S7" s="105" t="s">
        <v>36</v>
      </c>
      <c r="T7" s="74">
        <f>T6/P4*100</f>
        <v>1.8411849413700883</v>
      </c>
      <c r="U7" s="74">
        <f>U6/Q4*100</f>
        <v>1.823499960473267</v>
      </c>
    </row>
    <row r="8" spans="1:21" s="3" customFormat="1" ht="16.5" customHeight="1">
      <c r="A8" s="56"/>
      <c r="B8" s="56"/>
      <c r="C8" s="56"/>
      <c r="D8" s="56"/>
      <c r="E8" s="56"/>
      <c r="F8" s="56"/>
      <c r="G8" s="56"/>
      <c r="H8" s="56"/>
      <c r="I8" s="56"/>
      <c r="J8" s="107" t="s">
        <v>7</v>
      </c>
      <c r="K8" s="63">
        <v>51</v>
      </c>
      <c r="L8" s="62">
        <v>471</v>
      </c>
      <c r="M8" s="56"/>
      <c r="N8" s="117" t="s">
        <v>39</v>
      </c>
      <c r="O8" s="104"/>
      <c r="P8" s="73">
        <v>1</v>
      </c>
      <c r="Q8" s="73">
        <v>8</v>
      </c>
      <c r="R8" s="117" t="s">
        <v>25</v>
      </c>
      <c r="S8" s="104"/>
      <c r="T8" s="73">
        <v>238</v>
      </c>
      <c r="U8" s="73">
        <v>1364</v>
      </c>
    </row>
    <row r="9" spans="1:21" s="3" customFormat="1" ht="16.5">
      <c r="A9" s="56"/>
      <c r="B9" s="56"/>
      <c r="C9" s="56"/>
      <c r="D9" s="56"/>
      <c r="E9" s="56"/>
      <c r="F9" s="56"/>
      <c r="G9" s="56"/>
      <c r="H9" s="56"/>
      <c r="I9" s="56"/>
      <c r="J9" s="107" t="s">
        <v>8</v>
      </c>
      <c r="K9" s="63">
        <v>603</v>
      </c>
      <c r="L9" s="62">
        <v>2867</v>
      </c>
      <c r="M9" s="56"/>
      <c r="N9" s="118"/>
      <c r="O9" s="105" t="s">
        <v>36</v>
      </c>
      <c r="P9" s="74">
        <f>P8/P4*100</f>
        <v>0.0051429746965644925</v>
      </c>
      <c r="Q9" s="74">
        <f>Q8/Q4*100</f>
        <v>0.010540462199267438</v>
      </c>
      <c r="R9" s="118"/>
      <c r="S9" s="105" t="s">
        <v>36</v>
      </c>
      <c r="T9" s="74">
        <f>T8/P4*100</f>
        <v>1.2240279777823493</v>
      </c>
      <c r="U9" s="74">
        <f>U8/Q4*100</f>
        <v>1.797148804975098</v>
      </c>
    </row>
    <row r="10" spans="1:21" s="3" customFormat="1" ht="16.5" customHeight="1">
      <c r="A10" s="56"/>
      <c r="B10" s="56"/>
      <c r="C10" s="56"/>
      <c r="D10" s="56"/>
      <c r="E10" s="56"/>
      <c r="F10" s="56"/>
      <c r="G10" s="56"/>
      <c r="H10" s="56"/>
      <c r="I10" s="56"/>
      <c r="J10" s="107" t="s">
        <v>9</v>
      </c>
      <c r="K10" s="63">
        <v>5531</v>
      </c>
      <c r="L10" s="62">
        <v>14258</v>
      </c>
      <c r="M10" s="56"/>
      <c r="N10" s="117" t="s">
        <v>40</v>
      </c>
      <c r="O10" s="104"/>
      <c r="P10" s="73">
        <v>3154</v>
      </c>
      <c r="Q10" s="73">
        <v>21595</v>
      </c>
      <c r="R10" s="115" t="s">
        <v>23</v>
      </c>
      <c r="S10" s="104"/>
      <c r="T10" s="73">
        <v>203</v>
      </c>
      <c r="U10" s="73">
        <v>2522</v>
      </c>
    </row>
    <row r="11" spans="1:21" s="3" customFormat="1" ht="16.5">
      <c r="A11" s="56"/>
      <c r="B11" s="56"/>
      <c r="C11" s="56"/>
      <c r="D11" s="56"/>
      <c r="E11" s="56"/>
      <c r="F11" s="56"/>
      <c r="G11" s="56"/>
      <c r="H11" s="56"/>
      <c r="I11" s="56"/>
      <c r="J11" s="107" t="s">
        <v>10</v>
      </c>
      <c r="K11" s="63">
        <v>1929</v>
      </c>
      <c r="L11" s="62">
        <v>5038</v>
      </c>
      <c r="M11" s="56"/>
      <c r="N11" s="118"/>
      <c r="O11" s="105" t="s">
        <v>36</v>
      </c>
      <c r="P11" s="74">
        <f>P10/P4*100</f>
        <v>16.22094219296441</v>
      </c>
      <c r="Q11" s="74">
        <f>Q10/Q4*100</f>
        <v>28.45266014914754</v>
      </c>
      <c r="R11" s="116"/>
      <c r="S11" s="105" t="s">
        <v>36</v>
      </c>
      <c r="T11" s="74">
        <f>T10/P4*100</f>
        <v>1.0440238634025922</v>
      </c>
      <c r="U11" s="74">
        <f>U10/Q4*100</f>
        <v>3.32288070831906</v>
      </c>
    </row>
    <row r="12" spans="1:21" s="3" customFormat="1" ht="16.5" customHeight="1">
      <c r="A12" s="56"/>
      <c r="B12" s="56"/>
      <c r="C12" s="56"/>
      <c r="D12" s="56"/>
      <c r="E12" s="56"/>
      <c r="F12" s="56"/>
      <c r="G12" s="56"/>
      <c r="H12" s="56"/>
      <c r="I12" s="56"/>
      <c r="J12" s="107" t="s">
        <v>11</v>
      </c>
      <c r="K12" s="63">
        <v>3195</v>
      </c>
      <c r="L12" s="62">
        <v>6504</v>
      </c>
      <c r="M12" s="56"/>
      <c r="N12" s="115" t="s">
        <v>22</v>
      </c>
      <c r="O12" s="104"/>
      <c r="P12" s="73">
        <v>8</v>
      </c>
      <c r="Q12" s="73">
        <v>402</v>
      </c>
      <c r="R12" s="123" t="s">
        <v>24</v>
      </c>
      <c r="S12" s="104"/>
      <c r="T12" s="73">
        <v>38</v>
      </c>
      <c r="U12" s="73">
        <v>2675</v>
      </c>
    </row>
    <row r="13" spans="1:21" s="3" customFormat="1" ht="16.5">
      <c r="A13" s="56"/>
      <c r="B13" s="56"/>
      <c r="C13" s="56"/>
      <c r="D13" s="56"/>
      <c r="E13" s="56"/>
      <c r="F13" s="56"/>
      <c r="G13" s="56"/>
      <c r="H13" s="56"/>
      <c r="I13" s="56"/>
      <c r="J13" s="107" t="s">
        <v>12</v>
      </c>
      <c r="K13" s="63">
        <v>39</v>
      </c>
      <c r="L13" s="62">
        <v>557</v>
      </c>
      <c r="M13" s="56"/>
      <c r="N13" s="116"/>
      <c r="O13" s="105" t="s">
        <v>36</v>
      </c>
      <c r="P13" s="74">
        <f>P12/P4*100</f>
        <v>0.04114379757251594</v>
      </c>
      <c r="Q13" s="74">
        <f>Q12/Q4*100</f>
        <v>0.5296582255131888</v>
      </c>
      <c r="R13" s="124"/>
      <c r="S13" s="105" t="s">
        <v>36</v>
      </c>
      <c r="T13" s="74">
        <f>T12/P4*100</f>
        <v>0.19543303846945073</v>
      </c>
      <c r="U13" s="74">
        <f>U12/Q4*100</f>
        <v>3.5244670478800497</v>
      </c>
    </row>
    <row r="14" spans="1:21" s="3" customFormat="1" ht="16.5" customHeight="1">
      <c r="A14" s="56"/>
      <c r="B14" s="56"/>
      <c r="C14" s="56"/>
      <c r="D14" s="56"/>
      <c r="E14" s="56"/>
      <c r="F14" s="56"/>
      <c r="G14" s="56"/>
      <c r="H14" s="56"/>
      <c r="I14" s="56"/>
      <c r="J14" s="107" t="s">
        <v>13</v>
      </c>
      <c r="K14" s="63">
        <v>164</v>
      </c>
      <c r="L14" s="62">
        <v>1900</v>
      </c>
      <c r="M14" s="56"/>
      <c r="N14" s="110" t="s">
        <v>41</v>
      </c>
      <c r="O14" s="104"/>
      <c r="P14" s="73">
        <v>51</v>
      </c>
      <c r="Q14" s="73">
        <v>471</v>
      </c>
      <c r="R14" s="115" t="s">
        <v>42</v>
      </c>
      <c r="S14" s="104"/>
      <c r="T14" s="73">
        <v>557</v>
      </c>
      <c r="U14" s="73">
        <v>3267</v>
      </c>
    </row>
    <row r="15" spans="1:21" s="3" customFormat="1" ht="16.5">
      <c r="A15" s="56"/>
      <c r="B15" s="56"/>
      <c r="C15" s="56"/>
      <c r="D15" s="56"/>
      <c r="E15" s="56"/>
      <c r="F15" s="56"/>
      <c r="G15" s="56"/>
      <c r="H15" s="56"/>
      <c r="I15" s="56"/>
      <c r="J15" s="107" t="s">
        <v>14</v>
      </c>
      <c r="K15" s="63">
        <v>358</v>
      </c>
      <c r="L15" s="62">
        <v>1384</v>
      </c>
      <c r="M15" s="56"/>
      <c r="N15" s="111"/>
      <c r="O15" s="105" t="s">
        <v>36</v>
      </c>
      <c r="P15" s="74">
        <f>P14/P4*100</f>
        <v>0.26229170952478914</v>
      </c>
      <c r="Q15" s="74">
        <f>Q14/Q4*100</f>
        <v>0.6205697119818704</v>
      </c>
      <c r="R15" s="116"/>
      <c r="S15" s="105" t="s">
        <v>36</v>
      </c>
      <c r="T15" s="74">
        <f>T14/P4*100</f>
        <v>2.8646369059864227</v>
      </c>
      <c r="U15" s="74">
        <f>U14/Q4*100</f>
        <v>4.30446125062584</v>
      </c>
    </row>
    <row r="16" spans="1:21" s="3" customFormat="1" ht="16.5" customHeight="1">
      <c r="A16" s="56"/>
      <c r="B16" s="56"/>
      <c r="C16" s="56"/>
      <c r="D16" s="56"/>
      <c r="E16" s="56"/>
      <c r="F16" s="56"/>
      <c r="G16" s="56"/>
      <c r="H16" s="56"/>
      <c r="I16" s="56"/>
      <c r="J16" s="107" t="s">
        <v>15</v>
      </c>
      <c r="K16" s="63">
        <v>238</v>
      </c>
      <c r="L16" s="62">
        <v>1364</v>
      </c>
      <c r="M16" s="56"/>
      <c r="N16" s="117" t="s">
        <v>43</v>
      </c>
      <c r="O16" s="104"/>
      <c r="P16" s="73">
        <v>603</v>
      </c>
      <c r="Q16" s="73">
        <v>2867</v>
      </c>
      <c r="R16" s="123" t="s">
        <v>44</v>
      </c>
      <c r="S16" s="104"/>
      <c r="T16" s="73">
        <v>518</v>
      </c>
      <c r="U16" s="73">
        <v>5450</v>
      </c>
    </row>
    <row r="17" spans="1:21" s="3" customFormat="1" ht="16.5">
      <c r="A17" s="56"/>
      <c r="B17" s="56"/>
      <c r="C17" s="56"/>
      <c r="D17" s="56"/>
      <c r="E17" s="56"/>
      <c r="F17" s="56"/>
      <c r="G17" s="56"/>
      <c r="H17" s="56"/>
      <c r="I17" s="56"/>
      <c r="J17" s="107" t="s">
        <v>16</v>
      </c>
      <c r="K17" s="63">
        <v>203</v>
      </c>
      <c r="L17" s="62">
        <v>2522</v>
      </c>
      <c r="M17" s="56"/>
      <c r="N17" s="118"/>
      <c r="O17" s="105" t="s">
        <v>36</v>
      </c>
      <c r="P17" s="74">
        <f>P16/P4*100</f>
        <v>3.1012137420283894</v>
      </c>
      <c r="Q17" s="74">
        <f>Q16/Q4*100</f>
        <v>3.777438140662468</v>
      </c>
      <c r="R17" s="124"/>
      <c r="S17" s="105" t="s">
        <v>36</v>
      </c>
      <c r="T17" s="74">
        <f>T16/P4*100</f>
        <v>2.664060892820407</v>
      </c>
      <c r="U17" s="74">
        <f>U16/Q4*100</f>
        <v>7.180689873250942</v>
      </c>
    </row>
    <row r="18" spans="1:21" s="3" customFormat="1" ht="16.5" customHeight="1">
      <c r="A18" s="56"/>
      <c r="B18" s="56"/>
      <c r="C18" s="56"/>
      <c r="D18" s="56"/>
      <c r="E18" s="56"/>
      <c r="F18" s="56"/>
      <c r="G18" s="56"/>
      <c r="H18" s="56"/>
      <c r="I18" s="56"/>
      <c r="J18" s="107" t="s">
        <v>17</v>
      </c>
      <c r="K18" s="63">
        <v>38</v>
      </c>
      <c r="L18" s="62">
        <v>2675</v>
      </c>
      <c r="M18" s="56"/>
      <c r="N18" s="117" t="s">
        <v>45</v>
      </c>
      <c r="O18" s="104"/>
      <c r="P18" s="73">
        <v>5531</v>
      </c>
      <c r="Q18" s="73">
        <v>14258</v>
      </c>
      <c r="R18" s="115" t="s">
        <v>46</v>
      </c>
      <c r="S18" s="104"/>
      <c r="T18" s="73">
        <v>458</v>
      </c>
      <c r="U18" s="73">
        <v>856</v>
      </c>
    </row>
    <row r="19" spans="1:21" s="3" customFormat="1" ht="16.5">
      <c r="A19" s="56"/>
      <c r="B19" s="56"/>
      <c r="C19" s="56"/>
      <c r="D19" s="56"/>
      <c r="E19" s="56"/>
      <c r="F19" s="56"/>
      <c r="G19" s="56"/>
      <c r="H19" s="56"/>
      <c r="I19" s="56"/>
      <c r="J19" s="107" t="s">
        <v>18</v>
      </c>
      <c r="K19" s="63">
        <v>557</v>
      </c>
      <c r="L19" s="62">
        <v>3267</v>
      </c>
      <c r="M19" s="56"/>
      <c r="N19" s="118"/>
      <c r="O19" s="105" t="s">
        <v>36</v>
      </c>
      <c r="P19" s="74">
        <f>P18/P4*100</f>
        <v>28.44579304669821</v>
      </c>
      <c r="Q19" s="74">
        <f>Q18/Q4*100</f>
        <v>18.78573875464439</v>
      </c>
      <c r="R19" s="116"/>
      <c r="S19" s="105" t="s">
        <v>36</v>
      </c>
      <c r="T19" s="74">
        <f>T18/P4*100</f>
        <v>2.355482411026538</v>
      </c>
      <c r="U19" s="74">
        <f>U18/Q4*100</f>
        <v>1.1278294553216157</v>
      </c>
    </row>
    <row r="20" spans="1:21" s="3" customFormat="1" ht="16.5" customHeight="1">
      <c r="A20" s="56"/>
      <c r="B20" s="56"/>
      <c r="C20" s="56"/>
      <c r="D20" s="56"/>
      <c r="E20" s="56"/>
      <c r="F20" s="56"/>
      <c r="G20" s="56"/>
      <c r="H20" s="56"/>
      <c r="I20" s="56"/>
      <c r="J20" s="107" t="s">
        <v>19</v>
      </c>
      <c r="K20" s="63">
        <v>518</v>
      </c>
      <c r="L20" s="62">
        <v>5450</v>
      </c>
      <c r="M20" s="56"/>
      <c r="N20" s="117" t="s">
        <v>47</v>
      </c>
      <c r="O20" s="104"/>
      <c r="P20" s="73">
        <v>1929</v>
      </c>
      <c r="Q20" s="73">
        <v>5038</v>
      </c>
      <c r="R20" s="115" t="s">
        <v>162</v>
      </c>
      <c r="S20" s="104"/>
      <c r="T20" s="73">
        <v>2399</v>
      </c>
      <c r="U20" s="73">
        <v>4780</v>
      </c>
    </row>
    <row r="21" spans="1:21" s="3" customFormat="1" ht="17.25">
      <c r="A21" s="56"/>
      <c r="B21" s="56"/>
      <c r="C21" s="56"/>
      <c r="D21" s="56"/>
      <c r="E21" s="56"/>
      <c r="F21" s="56"/>
      <c r="G21" s="127" t="s">
        <v>29</v>
      </c>
      <c r="H21" s="127"/>
      <c r="I21" s="56"/>
      <c r="J21" s="107" t="s">
        <v>20</v>
      </c>
      <c r="K21" s="63">
        <v>458</v>
      </c>
      <c r="L21" s="62">
        <v>856</v>
      </c>
      <c r="M21" s="56"/>
      <c r="N21" s="118"/>
      <c r="O21" s="105" t="s">
        <v>36</v>
      </c>
      <c r="P21" s="74">
        <f>P20/P4*100</f>
        <v>9.920798189672906</v>
      </c>
      <c r="Q21" s="74">
        <f>Q20/Q4*100</f>
        <v>6.637856069988669</v>
      </c>
      <c r="R21" s="116"/>
      <c r="S21" s="105" t="s">
        <v>48</v>
      </c>
      <c r="T21" s="74">
        <f>T20/P4*100</f>
        <v>12.337996297058218</v>
      </c>
      <c r="U21" s="74">
        <f>U20/Q4*100</f>
        <v>6.297926164062294</v>
      </c>
    </row>
    <row r="22" spans="1:21" s="3" customFormat="1" ht="20.25" customHeight="1">
      <c r="A22" s="114" t="s">
        <v>31</v>
      </c>
      <c r="B22" s="114"/>
      <c r="C22" s="53" t="s">
        <v>32</v>
      </c>
      <c r="D22" s="53" t="s">
        <v>33</v>
      </c>
      <c r="E22" s="114" t="s">
        <v>31</v>
      </c>
      <c r="F22" s="114"/>
      <c r="G22" s="53" t="s">
        <v>32</v>
      </c>
      <c r="H22" s="53" t="s">
        <v>33</v>
      </c>
      <c r="I22" s="56"/>
      <c r="J22" s="106" t="s">
        <v>26</v>
      </c>
      <c r="K22" s="66">
        <v>2399</v>
      </c>
      <c r="L22" s="65">
        <v>4780</v>
      </c>
      <c r="M22" s="56"/>
      <c r="N22" s="117" t="s">
        <v>161</v>
      </c>
      <c r="O22" s="104"/>
      <c r="P22" s="73">
        <v>3195</v>
      </c>
      <c r="Q22" s="73">
        <v>6504</v>
      </c>
      <c r="R22" s="121" t="s">
        <v>49</v>
      </c>
      <c r="S22" s="104"/>
      <c r="T22" s="75">
        <f>X4</f>
        <v>0</v>
      </c>
      <c r="U22" s="75">
        <f>Y4</f>
        <v>0</v>
      </c>
    </row>
    <row r="23" spans="1:21" s="3" customFormat="1" ht="18.75" customHeight="1">
      <c r="A23" s="119" t="s">
        <v>34</v>
      </c>
      <c r="B23" s="102"/>
      <c r="C23" s="71">
        <f>SUM(C25,C27,C29,C31,C33,C35,C37,C39,C41,C43,G23,G25,G27,G29,G31,G33,G35,G37,G39,G41,G43)</f>
        <v>19444</v>
      </c>
      <c r="D23" s="71">
        <f>SUM(D25,D27,D29,D31,D33,D35,D37,D39,D41,D43,H23,H25,H27,H29,H31,H33,H35,H37,H39,H41,H43)</f>
        <v>75898</v>
      </c>
      <c r="E23" s="117" t="s">
        <v>35</v>
      </c>
      <c r="F23" s="104"/>
      <c r="G23" s="73">
        <v>164</v>
      </c>
      <c r="H23" s="73">
        <v>1900</v>
      </c>
      <c r="I23" s="56"/>
      <c r="J23" s="107" t="s">
        <v>27</v>
      </c>
      <c r="K23" s="63">
        <v>0</v>
      </c>
      <c r="L23" s="62">
        <v>0</v>
      </c>
      <c r="M23" s="56"/>
      <c r="N23" s="118"/>
      <c r="O23" s="105" t="s">
        <v>36</v>
      </c>
      <c r="P23" s="74">
        <f>P22/P4*100</f>
        <v>16.431804155523555</v>
      </c>
      <c r="Q23" s="74">
        <f>Q22/Q4*100</f>
        <v>8.569395768004426</v>
      </c>
      <c r="R23" s="122"/>
      <c r="S23" s="105"/>
      <c r="T23" s="74">
        <f>T22/P4*100</f>
        <v>0</v>
      </c>
      <c r="U23" s="74">
        <f>U22/Q4*100</f>
        <v>0</v>
      </c>
    </row>
    <row r="24" spans="1:21" s="3" customFormat="1" ht="18.75" customHeight="1">
      <c r="A24" s="120"/>
      <c r="B24" s="103" t="s">
        <v>36</v>
      </c>
      <c r="C24" s="72">
        <v>100</v>
      </c>
      <c r="D24" s="72">
        <v>100</v>
      </c>
      <c r="E24" s="118"/>
      <c r="F24" s="105" t="s">
        <v>36</v>
      </c>
      <c r="G24" s="74">
        <f>G23/C23*100</f>
        <v>0.8434478502365768</v>
      </c>
      <c r="H24" s="74">
        <f>H23/D23*100</f>
        <v>2.5033597723260166</v>
      </c>
      <c r="I24" s="56"/>
      <c r="J24" s="108" t="s">
        <v>28</v>
      </c>
      <c r="K24" s="61">
        <v>0</v>
      </c>
      <c r="L24" s="60">
        <v>0</v>
      </c>
      <c r="M24" s="56"/>
      <c r="N24" s="110" t="s">
        <v>50</v>
      </c>
      <c r="O24" s="104"/>
      <c r="P24" s="73">
        <v>39</v>
      </c>
      <c r="Q24" s="73">
        <v>557</v>
      </c>
      <c r="R24" s="112" t="s">
        <v>51</v>
      </c>
      <c r="S24" s="104"/>
      <c r="T24" s="75">
        <f>X5</f>
        <v>0</v>
      </c>
      <c r="U24" s="75">
        <f>Y5</f>
        <v>0</v>
      </c>
    </row>
    <row r="25" spans="1:21" s="3" customFormat="1" ht="18.75" customHeight="1">
      <c r="A25" s="117" t="s">
        <v>37</v>
      </c>
      <c r="B25" s="104"/>
      <c r="C25" s="73">
        <v>0</v>
      </c>
      <c r="D25" s="73">
        <v>0</v>
      </c>
      <c r="E25" s="117" t="s">
        <v>38</v>
      </c>
      <c r="F25" s="104"/>
      <c r="G25" s="73">
        <v>358</v>
      </c>
      <c r="H25" s="73">
        <v>1384</v>
      </c>
      <c r="I25" s="56"/>
      <c r="J25" s="55" t="s">
        <v>30</v>
      </c>
      <c r="K25" s="59">
        <f>SUM(K4:K24)</f>
        <v>19444</v>
      </c>
      <c r="L25" s="58">
        <f>SUM(L4:L24)</f>
        <v>75898</v>
      </c>
      <c r="M25" s="56"/>
      <c r="N25" s="111"/>
      <c r="O25" s="105" t="s">
        <v>36</v>
      </c>
      <c r="P25" s="74">
        <f>P24/P4*100</f>
        <v>0.2005760131660152</v>
      </c>
      <c r="Q25" s="74">
        <f>Q24/Q4*100</f>
        <v>0.7338796806239954</v>
      </c>
      <c r="R25" s="113"/>
      <c r="S25" s="105"/>
      <c r="T25" s="74">
        <f>T24/P4*100</f>
        <v>0</v>
      </c>
      <c r="U25" s="74">
        <f>U24/Q4*100</f>
        <v>0</v>
      </c>
    </row>
    <row r="26" spans="1:13" s="3" customFormat="1" ht="18.75" customHeight="1">
      <c r="A26" s="118"/>
      <c r="B26" s="105" t="s">
        <v>36</v>
      </c>
      <c r="C26" s="74">
        <f>C25/C23*100</f>
        <v>0</v>
      </c>
      <c r="D26" s="74">
        <f>D25/D23*100</f>
        <v>0</v>
      </c>
      <c r="E26" s="118"/>
      <c r="F26" s="105" t="s">
        <v>36</v>
      </c>
      <c r="G26" s="74">
        <f>G25/C23*100</f>
        <v>1.8411849413700883</v>
      </c>
      <c r="H26" s="74">
        <f>H25/D23*100</f>
        <v>1.823499960473267</v>
      </c>
      <c r="I26" s="56"/>
      <c r="M26" s="56"/>
    </row>
    <row r="27" spans="1:13" s="3" customFormat="1" ht="18.75" customHeight="1">
      <c r="A27" s="117" t="s">
        <v>39</v>
      </c>
      <c r="B27" s="104"/>
      <c r="C27" s="73">
        <v>1</v>
      </c>
      <c r="D27" s="73">
        <v>8</v>
      </c>
      <c r="E27" s="117" t="s">
        <v>25</v>
      </c>
      <c r="F27" s="104"/>
      <c r="G27" s="73">
        <v>238</v>
      </c>
      <c r="H27" s="73">
        <v>1364</v>
      </c>
      <c r="I27" s="56"/>
      <c r="M27" s="56"/>
    </row>
    <row r="28" spans="1:13" s="3" customFormat="1" ht="18.75" customHeight="1">
      <c r="A28" s="118"/>
      <c r="B28" s="105" t="s">
        <v>36</v>
      </c>
      <c r="C28" s="74">
        <f>C27/C23*100</f>
        <v>0.0051429746965644925</v>
      </c>
      <c r="D28" s="74">
        <f>D27/D23*100</f>
        <v>0.010540462199267438</v>
      </c>
      <c r="E28" s="118"/>
      <c r="F28" s="105" t="s">
        <v>36</v>
      </c>
      <c r="G28" s="74">
        <f>G27/C23*100</f>
        <v>1.2240279777823493</v>
      </c>
      <c r="H28" s="74">
        <f>H27/D23*100</f>
        <v>1.797148804975098</v>
      </c>
      <c r="I28" s="56"/>
      <c r="M28" s="56"/>
    </row>
    <row r="29" spans="1:13" s="3" customFormat="1" ht="18.75" customHeight="1">
      <c r="A29" s="117" t="s">
        <v>40</v>
      </c>
      <c r="B29" s="104"/>
      <c r="C29" s="73">
        <v>3154</v>
      </c>
      <c r="D29" s="73">
        <v>21595</v>
      </c>
      <c r="E29" s="115" t="s">
        <v>23</v>
      </c>
      <c r="F29" s="104"/>
      <c r="G29" s="73">
        <v>203</v>
      </c>
      <c r="H29" s="73">
        <v>2522</v>
      </c>
      <c r="I29" s="56"/>
      <c r="M29" s="56"/>
    </row>
    <row r="30" spans="1:13" s="3" customFormat="1" ht="18.75" customHeight="1">
      <c r="A30" s="118"/>
      <c r="B30" s="105" t="s">
        <v>36</v>
      </c>
      <c r="C30" s="74">
        <f>C29/C23*100</f>
        <v>16.22094219296441</v>
      </c>
      <c r="D30" s="74">
        <f>D29/D23*100</f>
        <v>28.45266014914754</v>
      </c>
      <c r="E30" s="116"/>
      <c r="F30" s="105" t="s">
        <v>36</v>
      </c>
      <c r="G30" s="74">
        <f>G29/C23*100</f>
        <v>1.0440238634025922</v>
      </c>
      <c r="H30" s="74">
        <f>H29/D23*100</f>
        <v>3.32288070831906</v>
      </c>
      <c r="I30" s="56"/>
      <c r="M30" s="56"/>
    </row>
    <row r="31" spans="1:13" s="3" customFormat="1" ht="18.75" customHeight="1">
      <c r="A31" s="115" t="s">
        <v>22</v>
      </c>
      <c r="B31" s="104"/>
      <c r="C31" s="73">
        <v>8</v>
      </c>
      <c r="D31" s="73">
        <v>402</v>
      </c>
      <c r="E31" s="123" t="s">
        <v>24</v>
      </c>
      <c r="F31" s="104"/>
      <c r="G31" s="73">
        <v>38</v>
      </c>
      <c r="H31" s="73">
        <v>2675</v>
      </c>
      <c r="I31" s="56"/>
      <c r="M31" s="56"/>
    </row>
    <row r="32" spans="1:13" s="3" customFormat="1" ht="18.75" customHeight="1">
      <c r="A32" s="116"/>
      <c r="B32" s="105" t="s">
        <v>36</v>
      </c>
      <c r="C32" s="74">
        <f>C31/C23*100</f>
        <v>0.04114379757251594</v>
      </c>
      <c r="D32" s="74">
        <f>D31/D23*100</f>
        <v>0.5296582255131888</v>
      </c>
      <c r="E32" s="124"/>
      <c r="F32" s="105" t="s">
        <v>36</v>
      </c>
      <c r="G32" s="74">
        <f>G31/C23*100</f>
        <v>0.19543303846945073</v>
      </c>
      <c r="H32" s="74">
        <f>H31/D23*100</f>
        <v>3.5244670478800497</v>
      </c>
      <c r="I32" s="56"/>
      <c r="M32" s="56"/>
    </row>
    <row r="33" spans="1:13" s="3" customFormat="1" ht="18.75" customHeight="1">
      <c r="A33" s="110" t="s">
        <v>41</v>
      </c>
      <c r="B33" s="104"/>
      <c r="C33" s="73">
        <v>51</v>
      </c>
      <c r="D33" s="73">
        <v>471</v>
      </c>
      <c r="E33" s="115" t="s">
        <v>42</v>
      </c>
      <c r="F33" s="104"/>
      <c r="G33" s="73">
        <v>557</v>
      </c>
      <c r="H33" s="73">
        <v>3267</v>
      </c>
      <c r="I33" s="56"/>
      <c r="M33" s="56"/>
    </row>
    <row r="34" spans="1:13" s="3" customFormat="1" ht="18.75" customHeight="1">
      <c r="A34" s="111"/>
      <c r="B34" s="105" t="s">
        <v>36</v>
      </c>
      <c r="C34" s="74">
        <f>C33/C23*100</f>
        <v>0.26229170952478914</v>
      </c>
      <c r="D34" s="74">
        <f>D33/D23*100</f>
        <v>0.6205697119818704</v>
      </c>
      <c r="E34" s="116"/>
      <c r="F34" s="105" t="s">
        <v>36</v>
      </c>
      <c r="G34" s="74">
        <f>G33/C23*100</f>
        <v>2.8646369059864227</v>
      </c>
      <c r="H34" s="74">
        <f>H33/D23*100</f>
        <v>4.30446125062584</v>
      </c>
      <c r="I34" s="56"/>
      <c r="M34" s="56"/>
    </row>
    <row r="35" spans="1:13" s="3" customFormat="1" ht="18.75" customHeight="1">
      <c r="A35" s="117" t="s">
        <v>43</v>
      </c>
      <c r="B35" s="104"/>
      <c r="C35" s="73">
        <v>603</v>
      </c>
      <c r="D35" s="73">
        <v>2867</v>
      </c>
      <c r="E35" s="123" t="s">
        <v>44</v>
      </c>
      <c r="F35" s="104"/>
      <c r="G35" s="73">
        <v>518</v>
      </c>
      <c r="H35" s="73">
        <v>5450</v>
      </c>
      <c r="I35" s="56"/>
      <c r="M35" s="56"/>
    </row>
    <row r="36" spans="1:13" s="3" customFormat="1" ht="18.75" customHeight="1">
      <c r="A36" s="118"/>
      <c r="B36" s="105" t="s">
        <v>36</v>
      </c>
      <c r="C36" s="74">
        <f>C35/C23*100</f>
        <v>3.1012137420283894</v>
      </c>
      <c r="D36" s="74">
        <f>D35/D23*100</f>
        <v>3.777438140662468</v>
      </c>
      <c r="E36" s="124"/>
      <c r="F36" s="105" t="s">
        <v>36</v>
      </c>
      <c r="G36" s="74">
        <f>G35/C23*100</f>
        <v>2.664060892820407</v>
      </c>
      <c r="H36" s="74">
        <f>H35/D23*100</f>
        <v>7.180689873250942</v>
      </c>
      <c r="I36" s="56"/>
      <c r="M36" s="56"/>
    </row>
    <row r="37" spans="1:13" s="3" customFormat="1" ht="18.75" customHeight="1">
      <c r="A37" s="117" t="s">
        <v>45</v>
      </c>
      <c r="B37" s="104"/>
      <c r="C37" s="73">
        <v>5531</v>
      </c>
      <c r="D37" s="73">
        <v>14258</v>
      </c>
      <c r="E37" s="115" t="s">
        <v>46</v>
      </c>
      <c r="F37" s="104"/>
      <c r="G37" s="73">
        <v>458</v>
      </c>
      <c r="H37" s="73">
        <v>856</v>
      </c>
      <c r="I37" s="56"/>
      <c r="M37" s="56"/>
    </row>
    <row r="38" spans="1:13" s="3" customFormat="1" ht="18.75" customHeight="1">
      <c r="A38" s="118"/>
      <c r="B38" s="105" t="s">
        <v>36</v>
      </c>
      <c r="C38" s="74">
        <f>C37/C23*100</f>
        <v>28.44579304669821</v>
      </c>
      <c r="D38" s="74">
        <f>D37/D23*100</f>
        <v>18.78573875464439</v>
      </c>
      <c r="E38" s="116"/>
      <c r="F38" s="105" t="s">
        <v>36</v>
      </c>
      <c r="G38" s="74">
        <f>G37/C23*100</f>
        <v>2.355482411026538</v>
      </c>
      <c r="H38" s="74">
        <f>H37/D23*100</f>
        <v>1.1278294553216157</v>
      </c>
      <c r="I38" s="56"/>
      <c r="M38" s="56"/>
    </row>
    <row r="39" spans="1:13" s="3" customFormat="1" ht="18.75" customHeight="1">
      <c r="A39" s="117" t="s">
        <v>47</v>
      </c>
      <c r="B39" s="104"/>
      <c r="C39" s="73">
        <v>1929</v>
      </c>
      <c r="D39" s="73">
        <v>5038</v>
      </c>
      <c r="E39" s="115" t="s">
        <v>162</v>
      </c>
      <c r="F39" s="104"/>
      <c r="G39" s="73">
        <v>2399</v>
      </c>
      <c r="H39" s="73">
        <v>4780</v>
      </c>
      <c r="I39" s="56"/>
      <c r="M39" s="56"/>
    </row>
    <row r="40" spans="1:13" s="3" customFormat="1" ht="18.75" customHeight="1">
      <c r="A40" s="118"/>
      <c r="B40" s="105" t="s">
        <v>36</v>
      </c>
      <c r="C40" s="74">
        <f>C39/C23*100</f>
        <v>9.920798189672906</v>
      </c>
      <c r="D40" s="74">
        <f>D39/D23*100</f>
        <v>6.637856069988669</v>
      </c>
      <c r="E40" s="116"/>
      <c r="F40" s="105" t="s">
        <v>48</v>
      </c>
      <c r="G40" s="74">
        <f>G39/C23*100</f>
        <v>12.337996297058218</v>
      </c>
      <c r="H40" s="74">
        <f>H39/D23*100</f>
        <v>6.297926164062294</v>
      </c>
      <c r="I40" s="56"/>
      <c r="M40" s="56"/>
    </row>
    <row r="41" spans="1:13" s="3" customFormat="1" ht="18.75" customHeight="1">
      <c r="A41" s="117" t="s">
        <v>161</v>
      </c>
      <c r="B41" s="104"/>
      <c r="C41" s="73">
        <v>3195</v>
      </c>
      <c r="D41" s="73">
        <v>6504</v>
      </c>
      <c r="E41" s="121" t="s">
        <v>49</v>
      </c>
      <c r="F41" s="104"/>
      <c r="G41" s="75">
        <f>K23</f>
        <v>0</v>
      </c>
      <c r="H41" s="75">
        <f>L23</f>
        <v>0</v>
      </c>
      <c r="I41" s="56"/>
      <c r="M41" s="56"/>
    </row>
    <row r="42" spans="1:13" s="3" customFormat="1" ht="18.75" customHeight="1">
      <c r="A42" s="118"/>
      <c r="B42" s="105" t="s">
        <v>36</v>
      </c>
      <c r="C42" s="74">
        <f>C41/C23*100</f>
        <v>16.431804155523555</v>
      </c>
      <c r="D42" s="74">
        <f>D41/D23*100</f>
        <v>8.569395768004426</v>
      </c>
      <c r="E42" s="122"/>
      <c r="F42" s="105"/>
      <c r="G42" s="74">
        <f>G41/C23*100</f>
        <v>0</v>
      </c>
      <c r="H42" s="74">
        <f>H41/D23*100</f>
        <v>0</v>
      </c>
      <c r="I42" s="64"/>
      <c r="M42" s="56"/>
    </row>
    <row r="43" spans="1:13" s="3" customFormat="1" ht="18.75" customHeight="1">
      <c r="A43" s="110" t="s">
        <v>50</v>
      </c>
      <c r="B43" s="104"/>
      <c r="C43" s="73">
        <v>39</v>
      </c>
      <c r="D43" s="73">
        <v>557</v>
      </c>
      <c r="E43" s="112" t="s">
        <v>51</v>
      </c>
      <c r="F43" s="104"/>
      <c r="G43" s="75">
        <f>K24</f>
        <v>0</v>
      </c>
      <c r="H43" s="75">
        <f>L24</f>
        <v>0</v>
      </c>
      <c r="I43" s="56"/>
      <c r="M43" s="56"/>
    </row>
    <row r="44" spans="1:13" s="3" customFormat="1" ht="18.75" customHeight="1">
      <c r="A44" s="111"/>
      <c r="B44" s="105" t="s">
        <v>36</v>
      </c>
      <c r="C44" s="74">
        <f>C43/C23*100</f>
        <v>0.2005760131660152</v>
      </c>
      <c r="D44" s="74">
        <f>D43/D23*100</f>
        <v>0.7338796806239954</v>
      </c>
      <c r="E44" s="113"/>
      <c r="F44" s="105"/>
      <c r="G44" s="74">
        <f>G43/C23*100</f>
        <v>0</v>
      </c>
      <c r="H44" s="74">
        <f>H43/D23*100</f>
        <v>0</v>
      </c>
      <c r="I44" s="56"/>
      <c r="M44" s="56"/>
    </row>
    <row r="45" spans="1:13" s="3" customFormat="1" ht="15.75" customHeight="1">
      <c r="A45" s="57"/>
      <c r="B45" s="57"/>
      <c r="C45" s="57"/>
      <c r="D45" s="57"/>
      <c r="E45" s="57"/>
      <c r="F45" s="57"/>
      <c r="G45" s="57"/>
      <c r="H45" s="57"/>
      <c r="I45" s="56"/>
      <c r="J45" s="56"/>
      <c r="K45" s="56"/>
      <c r="L45" s="56"/>
      <c r="M45" s="56"/>
    </row>
    <row r="46" spans="1:13" s="3" customFormat="1" ht="15.75" customHeight="1">
      <c r="A46" s="57"/>
      <c r="B46" s="57"/>
      <c r="C46" s="57"/>
      <c r="D46" s="57"/>
      <c r="E46" s="57"/>
      <c r="F46" s="57"/>
      <c r="G46" s="57"/>
      <c r="H46" s="57"/>
      <c r="I46" s="56"/>
      <c r="J46" s="56"/>
      <c r="K46" s="56"/>
      <c r="L46" s="56"/>
      <c r="M46" s="56"/>
    </row>
    <row r="47" spans="1:13" s="4" customFormat="1" ht="16.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s="4" customFormat="1" ht="16.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s="4" customFormat="1" ht="16.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s="4" customFormat="1" ht="16.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s="4" customFormat="1" ht="16.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s="4" customFormat="1" ht="16.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s="4" customFormat="1" ht="16.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s="4" customFormat="1" ht="16.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s="4" customFormat="1" ht="16.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3" s="4" customFormat="1" ht="16.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s="4" customFormat="1" ht="16.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s="4" customFormat="1" ht="16.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1:13" s="4" customFormat="1" ht="16.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s="4" customFormat="1" ht="16.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s="4" customFormat="1" ht="16.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s="4" customFormat="1" ht="16.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s="4" customFormat="1" ht="16.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</row>
  </sheetData>
  <sheetProtection/>
  <mergeCells count="50">
    <mergeCell ref="N20:N21"/>
    <mergeCell ref="R20:R21"/>
    <mergeCell ref="N22:N23"/>
    <mergeCell ref="R22:R23"/>
    <mergeCell ref="N24:N25"/>
    <mergeCell ref="R24:R25"/>
    <mergeCell ref="N14:N15"/>
    <mergeCell ref="R14:R15"/>
    <mergeCell ref="N16:N17"/>
    <mergeCell ref="R16:R17"/>
    <mergeCell ref="N18:N19"/>
    <mergeCell ref="R18:R19"/>
    <mergeCell ref="N8:N9"/>
    <mergeCell ref="R8:R9"/>
    <mergeCell ref="N10:N11"/>
    <mergeCell ref="R10:R11"/>
    <mergeCell ref="N12:N13"/>
    <mergeCell ref="R12:R13"/>
    <mergeCell ref="N3:O3"/>
    <mergeCell ref="R3:S3"/>
    <mergeCell ref="N4:N5"/>
    <mergeCell ref="R4:R5"/>
    <mergeCell ref="N6:N7"/>
    <mergeCell ref="R6:R7"/>
    <mergeCell ref="A1:H1"/>
    <mergeCell ref="A25:A26"/>
    <mergeCell ref="A27:A28"/>
    <mergeCell ref="A29:A30"/>
    <mergeCell ref="E23:E24"/>
    <mergeCell ref="E25:E26"/>
    <mergeCell ref="E27:E28"/>
    <mergeCell ref="E29:E30"/>
    <mergeCell ref="G21:H21"/>
    <mergeCell ref="A22:B22"/>
    <mergeCell ref="A39:A40"/>
    <mergeCell ref="A41:A42"/>
    <mergeCell ref="E31:E32"/>
    <mergeCell ref="E33:E34"/>
    <mergeCell ref="E35:E36"/>
    <mergeCell ref="E39:E40"/>
    <mergeCell ref="A43:A44"/>
    <mergeCell ref="E43:E44"/>
    <mergeCell ref="E22:F22"/>
    <mergeCell ref="E37:E38"/>
    <mergeCell ref="A31:A32"/>
    <mergeCell ref="A33:A34"/>
    <mergeCell ref="A35:A36"/>
    <mergeCell ref="A37:A38"/>
    <mergeCell ref="A23:A24"/>
    <mergeCell ref="E41:E42"/>
  </mergeCells>
  <printOptions/>
  <pageMargins left="0.6299212598425197" right="0.5511811023622047" top="0.5905511811023623" bottom="0.2755905511811024" header="0.5118110236220472" footer="0.4330708661417323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D26" sqref="D26"/>
    </sheetView>
  </sheetViews>
  <sheetFormatPr defaultColWidth="8.88671875" defaultRowHeight="13.5"/>
  <cols>
    <col min="1" max="1" width="14.3359375" style="57" customWidth="1"/>
    <col min="2" max="2" width="8.99609375" style="57" customWidth="1"/>
    <col min="3" max="3" width="8.88671875" style="57" customWidth="1"/>
    <col min="4" max="4" width="8.3359375" style="57" customWidth="1"/>
    <col min="5" max="5" width="14.3359375" style="57" customWidth="1"/>
    <col min="6" max="6" width="9.4453125" style="57" customWidth="1"/>
    <col min="7" max="7" width="8.88671875" style="57" customWidth="1"/>
    <col min="8" max="8" width="8.5546875" style="57" customWidth="1"/>
    <col min="9" max="14" width="8.88671875" style="57" customWidth="1"/>
  </cols>
  <sheetData>
    <row r="1" spans="1:14" s="2" customFormat="1" ht="31.5">
      <c r="A1" s="125" t="s">
        <v>149</v>
      </c>
      <c r="B1" s="126"/>
      <c r="C1" s="126"/>
      <c r="D1" s="126"/>
      <c r="E1" s="126"/>
      <c r="F1" s="126"/>
      <c r="G1" s="126"/>
      <c r="H1" s="126"/>
      <c r="I1" s="69"/>
      <c r="J1" s="70" t="s">
        <v>149</v>
      </c>
      <c r="K1" s="69"/>
      <c r="L1" s="69"/>
      <c r="M1" s="69"/>
      <c r="N1" s="69"/>
    </row>
    <row r="2" spans="1:14" s="3" customFormat="1" ht="16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3" customFormat="1" ht="17.25" thickBot="1">
      <c r="A3" s="56"/>
      <c r="B3" s="56"/>
      <c r="C3" s="56"/>
      <c r="D3" s="56"/>
      <c r="E3" s="56"/>
      <c r="F3" s="56"/>
      <c r="G3" s="56"/>
      <c r="H3" s="56"/>
      <c r="I3" s="56"/>
      <c r="J3" s="54" t="s">
        <v>0</v>
      </c>
      <c r="K3" s="68" t="s">
        <v>1</v>
      </c>
      <c r="L3" s="67" t="s">
        <v>2</v>
      </c>
      <c r="M3" s="56"/>
      <c r="N3" s="56"/>
    </row>
    <row r="4" spans="1:14" s="3" customFormat="1" ht="17.25" thickTop="1">
      <c r="A4" s="56"/>
      <c r="B4" s="56"/>
      <c r="C4" s="56"/>
      <c r="D4" s="56"/>
      <c r="E4" s="56"/>
      <c r="F4" s="56"/>
      <c r="G4" s="56"/>
      <c r="H4" s="56"/>
      <c r="I4" s="56"/>
      <c r="J4" s="106" t="s">
        <v>3</v>
      </c>
      <c r="K4" s="77">
        <v>0</v>
      </c>
      <c r="L4" s="78">
        <v>0</v>
      </c>
      <c r="M4" s="56"/>
      <c r="N4" s="56"/>
    </row>
    <row r="5" spans="1:14" s="3" customFormat="1" ht="16.5">
      <c r="A5" s="56"/>
      <c r="B5" s="56"/>
      <c r="C5" s="56"/>
      <c r="D5" s="56"/>
      <c r="E5" s="56"/>
      <c r="F5" s="56"/>
      <c r="G5" s="56"/>
      <c r="H5" s="56"/>
      <c r="I5" s="56"/>
      <c r="J5" s="106"/>
      <c r="K5" s="79"/>
      <c r="L5" s="62"/>
      <c r="M5" s="56"/>
      <c r="N5" s="56"/>
    </row>
    <row r="6" spans="1:14" s="3" customFormat="1" ht="16.5">
      <c r="A6" s="56"/>
      <c r="B6" s="56"/>
      <c r="C6" s="56"/>
      <c r="D6" s="56"/>
      <c r="E6" s="56"/>
      <c r="F6" s="56"/>
      <c r="G6" s="56"/>
      <c r="H6" s="56"/>
      <c r="I6" s="56"/>
      <c r="J6" s="107" t="s">
        <v>4</v>
      </c>
      <c r="K6" s="79">
        <v>1</v>
      </c>
      <c r="L6" s="62">
        <v>8</v>
      </c>
      <c r="M6" s="56"/>
      <c r="N6" s="56"/>
    </row>
    <row r="7" spans="1:14" s="3" customFormat="1" ht="16.5">
      <c r="A7" s="56"/>
      <c r="B7" s="56"/>
      <c r="C7" s="56"/>
      <c r="D7" s="56"/>
      <c r="E7" s="56"/>
      <c r="F7" s="56"/>
      <c r="G7" s="56"/>
      <c r="H7" s="56"/>
      <c r="I7" s="56"/>
      <c r="J7" s="107"/>
      <c r="K7" s="79"/>
      <c r="L7" s="62"/>
      <c r="M7" s="56"/>
      <c r="N7" s="56"/>
    </row>
    <row r="8" spans="1:14" s="3" customFormat="1" ht="16.5">
      <c r="A8" s="56"/>
      <c r="B8" s="56"/>
      <c r="C8" s="56"/>
      <c r="D8" s="56"/>
      <c r="E8" s="56"/>
      <c r="F8" s="56"/>
      <c r="G8" s="56"/>
      <c r="H8" s="56"/>
      <c r="I8" s="56"/>
      <c r="J8" s="107" t="s">
        <v>5</v>
      </c>
      <c r="K8" s="80">
        <v>3154</v>
      </c>
      <c r="L8" s="81">
        <v>21595</v>
      </c>
      <c r="M8" s="56"/>
      <c r="N8" s="56"/>
    </row>
    <row r="9" spans="1:14" s="3" customFormat="1" ht="16.5">
      <c r="A9" s="56"/>
      <c r="B9" s="56"/>
      <c r="C9" s="56"/>
      <c r="D9" s="56"/>
      <c r="E9" s="56"/>
      <c r="F9" s="56"/>
      <c r="G9" s="56"/>
      <c r="H9" s="56"/>
      <c r="I9" s="56"/>
      <c r="J9" s="107"/>
      <c r="K9" s="79"/>
      <c r="L9" s="62"/>
      <c r="M9" s="56"/>
      <c r="N9" s="56"/>
    </row>
    <row r="10" spans="1:14" s="3" customFormat="1" ht="16.5">
      <c r="A10" s="56"/>
      <c r="B10" s="56"/>
      <c r="C10" s="56"/>
      <c r="D10" s="56"/>
      <c r="E10" s="56"/>
      <c r="F10" s="56"/>
      <c r="G10" s="56"/>
      <c r="H10" s="56"/>
      <c r="I10" s="56"/>
      <c r="J10" s="107" t="s">
        <v>6</v>
      </c>
      <c r="K10" s="80">
        <v>8</v>
      </c>
      <c r="L10" s="81">
        <v>402</v>
      </c>
      <c r="M10" s="56"/>
      <c r="N10" s="56"/>
    </row>
    <row r="11" spans="1:14" s="3" customFormat="1" ht="16.5">
      <c r="A11" s="56"/>
      <c r="B11" s="56"/>
      <c r="C11" s="56"/>
      <c r="D11" s="56"/>
      <c r="E11" s="56"/>
      <c r="F11" s="56"/>
      <c r="G11" s="56"/>
      <c r="H11" s="56"/>
      <c r="I11" s="56"/>
      <c r="J11" s="107"/>
      <c r="K11" s="79"/>
      <c r="L11" s="62"/>
      <c r="M11" s="56"/>
      <c r="N11" s="56"/>
    </row>
    <row r="12" spans="1:14" s="3" customFormat="1" ht="16.5">
      <c r="A12" s="56"/>
      <c r="B12" s="56"/>
      <c r="C12" s="56"/>
      <c r="D12" s="56"/>
      <c r="E12" s="56"/>
      <c r="F12" s="56"/>
      <c r="G12" s="56"/>
      <c r="H12" s="56"/>
      <c r="I12" s="56"/>
      <c r="J12" s="107" t="s">
        <v>7</v>
      </c>
      <c r="K12" s="80">
        <v>51</v>
      </c>
      <c r="L12" s="81">
        <v>471</v>
      </c>
      <c r="M12" s="56"/>
      <c r="N12" s="56"/>
    </row>
    <row r="13" spans="1:14" s="3" customFormat="1" ht="16.5">
      <c r="A13" s="56"/>
      <c r="B13" s="56"/>
      <c r="C13" s="56"/>
      <c r="D13" s="56"/>
      <c r="E13" s="56"/>
      <c r="F13" s="56"/>
      <c r="G13" s="56"/>
      <c r="H13" s="56"/>
      <c r="I13" s="56"/>
      <c r="J13" s="107"/>
      <c r="K13" s="79"/>
      <c r="L13" s="62"/>
      <c r="M13" s="56"/>
      <c r="N13" s="56"/>
    </row>
    <row r="14" spans="1:14" s="3" customFormat="1" ht="16.5">
      <c r="A14" s="56"/>
      <c r="B14" s="56"/>
      <c r="C14" s="56"/>
      <c r="D14" s="56"/>
      <c r="E14" s="56"/>
      <c r="F14" s="56"/>
      <c r="G14" s="56"/>
      <c r="H14" s="56"/>
      <c r="I14" s="56"/>
      <c r="J14" s="107" t="s">
        <v>8</v>
      </c>
      <c r="K14" s="80">
        <v>603</v>
      </c>
      <c r="L14" s="81">
        <v>2867</v>
      </c>
      <c r="M14" s="56"/>
      <c r="N14" s="56"/>
    </row>
    <row r="15" spans="1:14" s="3" customFormat="1" ht="16.5">
      <c r="A15" s="56"/>
      <c r="B15" s="56"/>
      <c r="C15" s="56"/>
      <c r="D15" s="56"/>
      <c r="E15" s="56"/>
      <c r="F15" s="56"/>
      <c r="G15" s="56"/>
      <c r="H15" s="56"/>
      <c r="I15" s="56"/>
      <c r="J15" s="107"/>
      <c r="K15" s="79"/>
      <c r="L15" s="62"/>
      <c r="M15" s="56"/>
      <c r="N15" s="56"/>
    </row>
    <row r="16" spans="1:14" s="3" customFormat="1" ht="16.5">
      <c r="A16" s="56"/>
      <c r="B16" s="56"/>
      <c r="C16" s="56"/>
      <c r="D16" s="56"/>
      <c r="E16" s="56"/>
      <c r="F16" s="56"/>
      <c r="G16" s="56"/>
      <c r="H16" s="56"/>
      <c r="I16" s="56"/>
      <c r="J16" s="107" t="s">
        <v>9</v>
      </c>
      <c r="K16" s="80">
        <v>5531</v>
      </c>
      <c r="L16" s="81">
        <v>14258</v>
      </c>
      <c r="M16" s="56"/>
      <c r="N16" s="56"/>
    </row>
    <row r="17" spans="1:14" s="3" customFormat="1" ht="16.5">
      <c r="A17" s="56"/>
      <c r="B17" s="56"/>
      <c r="C17" s="56"/>
      <c r="D17" s="56"/>
      <c r="E17" s="56"/>
      <c r="F17" s="56"/>
      <c r="G17" s="56"/>
      <c r="H17" s="56"/>
      <c r="I17" s="56"/>
      <c r="J17" s="107"/>
      <c r="K17" s="79"/>
      <c r="L17" s="62"/>
      <c r="M17" s="56"/>
      <c r="N17" s="56"/>
    </row>
    <row r="18" spans="1:14" s="3" customFormat="1" ht="16.5">
      <c r="A18" s="56"/>
      <c r="B18" s="56"/>
      <c r="C18" s="56"/>
      <c r="D18" s="56"/>
      <c r="E18" s="56"/>
      <c r="F18" s="56"/>
      <c r="G18" s="56"/>
      <c r="H18" s="56"/>
      <c r="I18" s="56"/>
      <c r="J18" s="107" t="s">
        <v>10</v>
      </c>
      <c r="K18" s="80">
        <v>1929</v>
      </c>
      <c r="L18" s="81">
        <v>5038</v>
      </c>
      <c r="M18" s="56"/>
      <c r="N18" s="56"/>
    </row>
    <row r="19" spans="1:14" s="3" customFormat="1" ht="16.5">
      <c r="A19" s="56"/>
      <c r="B19" s="56"/>
      <c r="C19" s="56"/>
      <c r="D19" s="56"/>
      <c r="E19" s="56"/>
      <c r="F19" s="56"/>
      <c r="G19" s="56"/>
      <c r="H19" s="56"/>
      <c r="I19" s="56"/>
      <c r="J19" s="107"/>
      <c r="K19" s="79"/>
      <c r="L19" s="62"/>
      <c r="M19" s="56"/>
      <c r="N19" s="56"/>
    </row>
    <row r="20" spans="1:14" s="3" customFormat="1" ht="16.5">
      <c r="A20" s="56"/>
      <c r="B20" s="56"/>
      <c r="C20" s="56"/>
      <c r="D20" s="56"/>
      <c r="E20" s="56"/>
      <c r="F20" s="56"/>
      <c r="G20" s="56"/>
      <c r="H20" s="56"/>
      <c r="I20" s="56"/>
      <c r="J20" s="107" t="s">
        <v>11</v>
      </c>
      <c r="K20" s="80">
        <v>3195</v>
      </c>
      <c r="L20" s="81">
        <v>6504</v>
      </c>
      <c r="M20" s="56"/>
      <c r="N20" s="56"/>
    </row>
    <row r="21" spans="1:14" s="3" customFormat="1" ht="17.25">
      <c r="A21" s="56"/>
      <c r="B21" s="56"/>
      <c r="C21" s="56"/>
      <c r="D21" s="56"/>
      <c r="E21" s="56"/>
      <c r="F21" s="56"/>
      <c r="G21" s="127" t="s">
        <v>150</v>
      </c>
      <c r="H21" s="127"/>
      <c r="I21" s="56"/>
      <c r="J21" s="107"/>
      <c r="K21" s="79"/>
      <c r="L21" s="62"/>
      <c r="M21" s="56"/>
      <c r="N21" s="56"/>
    </row>
    <row r="22" spans="1:14" s="3" customFormat="1" ht="20.25" customHeight="1">
      <c r="A22" s="114" t="s">
        <v>31</v>
      </c>
      <c r="B22" s="114"/>
      <c r="C22" s="53" t="s">
        <v>32</v>
      </c>
      <c r="D22" s="53" t="s">
        <v>33</v>
      </c>
      <c r="E22" s="114" t="s">
        <v>31</v>
      </c>
      <c r="F22" s="114"/>
      <c r="G22" s="53" t="s">
        <v>32</v>
      </c>
      <c r="H22" s="53" t="s">
        <v>33</v>
      </c>
      <c r="I22" s="56"/>
      <c r="J22" s="107" t="s">
        <v>12</v>
      </c>
      <c r="K22" s="80">
        <v>39</v>
      </c>
      <c r="L22" s="81">
        <v>557</v>
      </c>
      <c r="M22" s="56"/>
      <c r="N22" s="56"/>
    </row>
    <row r="23" spans="1:14" s="3" customFormat="1" ht="18.75" customHeight="1">
      <c r="A23" s="119" t="s">
        <v>34</v>
      </c>
      <c r="B23" s="102"/>
      <c r="C23" s="71">
        <f>SUM(C25,C27,C29,C31,C33,C35,C37,C39,C41,C43,G23,G25,G27,G29,G31,G33,G35,G37,G39,G41,G43)</f>
        <v>19444</v>
      </c>
      <c r="D23" s="71">
        <f>SUM(D25,D27,D29,D31,D33,D35,D37,D39,D41,D43,H23,H25,H27,H29,H31,H33,H35,H37,H39,H41,H43)</f>
        <v>75898</v>
      </c>
      <c r="E23" s="117" t="s">
        <v>35</v>
      </c>
      <c r="F23" s="104"/>
      <c r="G23" s="73">
        <v>164</v>
      </c>
      <c r="H23" s="73">
        <v>1900</v>
      </c>
      <c r="I23" s="56"/>
      <c r="J23" s="107"/>
      <c r="K23" s="79"/>
      <c r="L23" s="62"/>
      <c r="M23" s="56"/>
      <c r="N23" s="56"/>
    </row>
    <row r="24" spans="1:14" s="3" customFormat="1" ht="18.75" customHeight="1">
      <c r="A24" s="120"/>
      <c r="B24" s="103" t="s">
        <v>36</v>
      </c>
      <c r="C24" s="72">
        <v>100</v>
      </c>
      <c r="D24" s="72">
        <v>100</v>
      </c>
      <c r="E24" s="118"/>
      <c r="F24" s="105" t="s">
        <v>36</v>
      </c>
      <c r="G24" s="74">
        <f>G23/C23*100</f>
        <v>0.8434478502365768</v>
      </c>
      <c r="H24" s="74">
        <f>H23/D23*100</f>
        <v>2.5033597723260166</v>
      </c>
      <c r="I24" s="56"/>
      <c r="J24" s="107" t="s">
        <v>13</v>
      </c>
      <c r="K24" s="80">
        <v>164</v>
      </c>
      <c r="L24" s="81">
        <v>1900</v>
      </c>
      <c r="M24" s="56"/>
      <c r="N24" s="56"/>
    </row>
    <row r="25" spans="1:14" s="3" customFormat="1" ht="18.75" customHeight="1">
      <c r="A25" s="117" t="s">
        <v>37</v>
      </c>
      <c r="B25" s="104"/>
      <c r="C25" s="73">
        <v>0</v>
      </c>
      <c r="D25" s="73">
        <v>0</v>
      </c>
      <c r="E25" s="117" t="s">
        <v>38</v>
      </c>
      <c r="F25" s="104"/>
      <c r="G25" s="73">
        <v>358</v>
      </c>
      <c r="H25" s="73">
        <v>1384</v>
      </c>
      <c r="I25" s="56"/>
      <c r="J25" s="107"/>
      <c r="K25" s="79"/>
      <c r="L25" s="62"/>
      <c r="M25" s="56"/>
      <c r="N25" s="56"/>
    </row>
    <row r="26" spans="1:14" s="3" customFormat="1" ht="18.75" customHeight="1">
      <c r="A26" s="118"/>
      <c r="B26" s="105" t="s">
        <v>36</v>
      </c>
      <c r="C26" s="74">
        <f>C25/C23*100</f>
        <v>0</v>
      </c>
      <c r="D26" s="74">
        <f>D25/D23*100</f>
        <v>0</v>
      </c>
      <c r="E26" s="118"/>
      <c r="F26" s="105" t="s">
        <v>36</v>
      </c>
      <c r="G26" s="74">
        <f>G25/C23*100</f>
        <v>1.8411849413700883</v>
      </c>
      <c r="H26" s="74">
        <f>H25/D23*100</f>
        <v>1.823499960473267</v>
      </c>
      <c r="I26" s="56"/>
      <c r="J26" s="107" t="s">
        <v>14</v>
      </c>
      <c r="K26" s="80">
        <v>358</v>
      </c>
      <c r="L26" s="81">
        <v>1384</v>
      </c>
      <c r="M26" s="56"/>
      <c r="N26" s="56"/>
    </row>
    <row r="27" spans="1:14" s="3" customFormat="1" ht="18.75" customHeight="1">
      <c r="A27" s="117" t="s">
        <v>39</v>
      </c>
      <c r="B27" s="104"/>
      <c r="C27" s="73">
        <v>1</v>
      </c>
      <c r="D27" s="73">
        <v>8</v>
      </c>
      <c r="E27" s="117" t="s">
        <v>25</v>
      </c>
      <c r="F27" s="104"/>
      <c r="G27" s="73">
        <v>238</v>
      </c>
      <c r="H27" s="73">
        <v>1364</v>
      </c>
      <c r="I27" s="56"/>
      <c r="J27" s="107"/>
      <c r="K27" s="79"/>
      <c r="L27" s="62"/>
      <c r="M27" s="56"/>
      <c r="N27" s="56"/>
    </row>
    <row r="28" spans="1:14" s="3" customFormat="1" ht="18.75" customHeight="1">
      <c r="A28" s="118"/>
      <c r="B28" s="105" t="s">
        <v>36</v>
      </c>
      <c r="C28" s="74">
        <f>C27/C23*100</f>
        <v>0.0051429746965644925</v>
      </c>
      <c r="D28" s="74">
        <f>D27/D23*100</f>
        <v>0.010540462199267438</v>
      </c>
      <c r="E28" s="118"/>
      <c r="F28" s="105" t="s">
        <v>36</v>
      </c>
      <c r="G28" s="74">
        <f>G27/C23*100</f>
        <v>1.2240279777823493</v>
      </c>
      <c r="H28" s="74">
        <f>H27/D23*100</f>
        <v>1.797148804975098</v>
      </c>
      <c r="I28" s="56"/>
      <c r="J28" s="107" t="s">
        <v>15</v>
      </c>
      <c r="K28" s="80">
        <v>238</v>
      </c>
      <c r="L28" s="81">
        <v>1364</v>
      </c>
      <c r="M28" s="56"/>
      <c r="N28" s="56"/>
    </row>
    <row r="29" spans="1:14" s="3" customFormat="1" ht="18.75" customHeight="1">
      <c r="A29" s="117" t="s">
        <v>40</v>
      </c>
      <c r="B29" s="104"/>
      <c r="C29" s="73">
        <v>3154</v>
      </c>
      <c r="D29" s="73">
        <v>21595</v>
      </c>
      <c r="E29" s="115" t="s">
        <v>23</v>
      </c>
      <c r="F29" s="104"/>
      <c r="G29" s="73">
        <v>203</v>
      </c>
      <c r="H29" s="73">
        <v>2522</v>
      </c>
      <c r="I29" s="56"/>
      <c r="J29" s="107"/>
      <c r="K29" s="79"/>
      <c r="L29" s="62"/>
      <c r="M29" s="56"/>
      <c r="N29" s="56"/>
    </row>
    <row r="30" spans="1:14" s="3" customFormat="1" ht="18.75" customHeight="1">
      <c r="A30" s="118"/>
      <c r="B30" s="105" t="s">
        <v>36</v>
      </c>
      <c r="C30" s="74">
        <f>C29/C23*100</f>
        <v>16.22094219296441</v>
      </c>
      <c r="D30" s="74">
        <f>D29/D23*100</f>
        <v>28.45266014914754</v>
      </c>
      <c r="E30" s="116"/>
      <c r="F30" s="105" t="s">
        <v>36</v>
      </c>
      <c r="G30" s="74">
        <f>G29/C23*100</f>
        <v>1.0440238634025922</v>
      </c>
      <c r="H30" s="74">
        <f>H29/D23*100</f>
        <v>3.32288070831906</v>
      </c>
      <c r="I30" s="56"/>
      <c r="J30" s="107" t="s">
        <v>16</v>
      </c>
      <c r="K30" s="80">
        <v>203</v>
      </c>
      <c r="L30" s="81">
        <v>2522</v>
      </c>
      <c r="M30" s="56"/>
      <c r="N30" s="56"/>
    </row>
    <row r="31" spans="1:14" s="3" customFormat="1" ht="18.75" customHeight="1">
      <c r="A31" s="115" t="s">
        <v>22</v>
      </c>
      <c r="B31" s="104"/>
      <c r="C31" s="73">
        <v>8</v>
      </c>
      <c r="D31" s="73">
        <v>402</v>
      </c>
      <c r="E31" s="123" t="s">
        <v>24</v>
      </c>
      <c r="F31" s="104"/>
      <c r="G31" s="73">
        <v>38</v>
      </c>
      <c r="H31" s="73">
        <v>2675</v>
      </c>
      <c r="I31" s="56"/>
      <c r="J31" s="107"/>
      <c r="K31" s="79"/>
      <c r="L31" s="62"/>
      <c r="M31" s="56"/>
      <c r="N31" s="56"/>
    </row>
    <row r="32" spans="1:14" s="3" customFormat="1" ht="18.75" customHeight="1">
      <c r="A32" s="116"/>
      <c r="B32" s="105" t="s">
        <v>36</v>
      </c>
      <c r="C32" s="74">
        <f>C31/C23*100</f>
        <v>0.04114379757251594</v>
      </c>
      <c r="D32" s="74">
        <f>D31/D23*100</f>
        <v>0.5296582255131888</v>
      </c>
      <c r="E32" s="124"/>
      <c r="F32" s="105" t="s">
        <v>36</v>
      </c>
      <c r="G32" s="74">
        <f>G31/C23*100</f>
        <v>0.19543303846945073</v>
      </c>
      <c r="H32" s="74">
        <f>H31/D23*100</f>
        <v>3.5244670478800497</v>
      </c>
      <c r="I32" s="56"/>
      <c r="J32" s="107" t="s">
        <v>17</v>
      </c>
      <c r="K32" s="80">
        <v>38</v>
      </c>
      <c r="L32" s="81">
        <v>2675</v>
      </c>
      <c r="M32" s="56"/>
      <c r="N32" s="56"/>
    </row>
    <row r="33" spans="1:14" s="3" customFormat="1" ht="18.75" customHeight="1">
      <c r="A33" s="110" t="s">
        <v>41</v>
      </c>
      <c r="B33" s="104"/>
      <c r="C33" s="73">
        <v>51</v>
      </c>
      <c r="D33" s="73">
        <v>471</v>
      </c>
      <c r="E33" s="115" t="s">
        <v>42</v>
      </c>
      <c r="F33" s="104"/>
      <c r="G33" s="73">
        <v>557</v>
      </c>
      <c r="H33" s="73">
        <v>3267</v>
      </c>
      <c r="I33" s="56"/>
      <c r="J33" s="107"/>
      <c r="K33" s="79"/>
      <c r="L33" s="62"/>
      <c r="M33" s="56"/>
      <c r="N33" s="56"/>
    </row>
    <row r="34" spans="1:14" s="3" customFormat="1" ht="18.75" customHeight="1">
      <c r="A34" s="111"/>
      <c r="B34" s="105" t="s">
        <v>36</v>
      </c>
      <c r="C34" s="74">
        <f>C33/C23*100</f>
        <v>0.26229170952478914</v>
      </c>
      <c r="D34" s="74">
        <f>D33/D23*100</f>
        <v>0.6205697119818704</v>
      </c>
      <c r="E34" s="116"/>
      <c r="F34" s="105" t="s">
        <v>36</v>
      </c>
      <c r="G34" s="74">
        <f>G33/C23*100</f>
        <v>2.8646369059864227</v>
      </c>
      <c r="H34" s="74">
        <f>H33/D23*100</f>
        <v>4.30446125062584</v>
      </c>
      <c r="I34" s="56"/>
      <c r="J34" s="107" t="s">
        <v>18</v>
      </c>
      <c r="K34" s="80">
        <v>557</v>
      </c>
      <c r="L34" s="81">
        <v>3267</v>
      </c>
      <c r="M34" s="56"/>
      <c r="N34" s="56"/>
    </row>
    <row r="35" spans="1:14" s="3" customFormat="1" ht="18.75" customHeight="1">
      <c r="A35" s="117" t="s">
        <v>43</v>
      </c>
      <c r="B35" s="104"/>
      <c r="C35" s="73">
        <v>603</v>
      </c>
      <c r="D35" s="73">
        <v>2867</v>
      </c>
      <c r="E35" s="123" t="s">
        <v>44</v>
      </c>
      <c r="F35" s="104"/>
      <c r="G35" s="73">
        <v>518</v>
      </c>
      <c r="H35" s="73">
        <v>5450</v>
      </c>
      <c r="I35" s="56"/>
      <c r="J35" s="107"/>
      <c r="K35" s="79"/>
      <c r="L35" s="62"/>
      <c r="M35" s="56"/>
      <c r="N35" s="56"/>
    </row>
    <row r="36" spans="1:14" s="3" customFormat="1" ht="18.75" customHeight="1">
      <c r="A36" s="118"/>
      <c r="B36" s="105" t="s">
        <v>36</v>
      </c>
      <c r="C36" s="74">
        <f>C35/C23*100</f>
        <v>3.1012137420283894</v>
      </c>
      <c r="D36" s="74">
        <f>D35/D23*100</f>
        <v>3.777438140662468</v>
      </c>
      <c r="E36" s="124"/>
      <c r="F36" s="105" t="s">
        <v>36</v>
      </c>
      <c r="G36" s="74">
        <f>G35/C23*100</f>
        <v>2.664060892820407</v>
      </c>
      <c r="H36" s="74">
        <f>H35/D23*100</f>
        <v>7.180689873250942</v>
      </c>
      <c r="I36" s="56"/>
      <c r="J36" s="107" t="s">
        <v>19</v>
      </c>
      <c r="K36" s="80">
        <v>518</v>
      </c>
      <c r="L36" s="81">
        <v>5450</v>
      </c>
      <c r="M36" s="56"/>
      <c r="N36" s="56"/>
    </row>
    <row r="37" spans="1:14" s="3" customFormat="1" ht="18.75" customHeight="1">
      <c r="A37" s="117" t="s">
        <v>45</v>
      </c>
      <c r="B37" s="104"/>
      <c r="C37" s="73">
        <v>5531</v>
      </c>
      <c r="D37" s="73">
        <v>14258</v>
      </c>
      <c r="E37" s="115" t="s">
        <v>46</v>
      </c>
      <c r="F37" s="104"/>
      <c r="G37" s="73">
        <v>458</v>
      </c>
      <c r="H37" s="73">
        <v>856</v>
      </c>
      <c r="I37" s="56"/>
      <c r="J37" s="107"/>
      <c r="K37" s="79"/>
      <c r="L37" s="62"/>
      <c r="M37" s="56"/>
      <c r="N37" s="56"/>
    </row>
    <row r="38" spans="1:14" s="3" customFormat="1" ht="18.75" customHeight="1">
      <c r="A38" s="118"/>
      <c r="B38" s="105" t="s">
        <v>36</v>
      </c>
      <c r="C38" s="74">
        <f>C37/C23*100</f>
        <v>28.44579304669821</v>
      </c>
      <c r="D38" s="74">
        <f>D37/D23*100</f>
        <v>18.78573875464439</v>
      </c>
      <c r="E38" s="116"/>
      <c r="F38" s="105" t="s">
        <v>36</v>
      </c>
      <c r="G38" s="74">
        <f>G37/C23*100</f>
        <v>2.355482411026538</v>
      </c>
      <c r="H38" s="74">
        <f>H37/D23*100</f>
        <v>1.1278294553216157</v>
      </c>
      <c r="I38" s="56"/>
      <c r="J38" s="107" t="s">
        <v>20</v>
      </c>
      <c r="K38" s="80">
        <v>458</v>
      </c>
      <c r="L38" s="81">
        <v>856</v>
      </c>
      <c r="M38" s="56"/>
      <c r="N38" s="56"/>
    </row>
    <row r="39" spans="1:14" s="3" customFormat="1" ht="18.75" customHeight="1">
      <c r="A39" s="117" t="s">
        <v>47</v>
      </c>
      <c r="B39" s="104"/>
      <c r="C39" s="73">
        <v>1929</v>
      </c>
      <c r="D39" s="73">
        <v>5038</v>
      </c>
      <c r="E39" s="115" t="s">
        <v>162</v>
      </c>
      <c r="F39" s="104"/>
      <c r="G39" s="73">
        <v>2399</v>
      </c>
      <c r="H39" s="73">
        <v>4780</v>
      </c>
      <c r="I39" s="56"/>
      <c r="J39" s="106"/>
      <c r="K39" s="79"/>
      <c r="L39" s="62"/>
      <c r="M39" s="56"/>
      <c r="N39" s="56"/>
    </row>
    <row r="40" spans="1:14" s="3" customFormat="1" ht="18.75" customHeight="1">
      <c r="A40" s="118"/>
      <c r="B40" s="105" t="s">
        <v>36</v>
      </c>
      <c r="C40" s="74">
        <f>C39/C23*100</f>
        <v>9.920798189672906</v>
      </c>
      <c r="D40" s="74">
        <f>D39/D23*100</f>
        <v>6.637856069988669</v>
      </c>
      <c r="E40" s="116"/>
      <c r="F40" s="105" t="s">
        <v>48</v>
      </c>
      <c r="G40" s="74">
        <f>G39/C23*100</f>
        <v>12.337996297058218</v>
      </c>
      <c r="H40" s="74">
        <f>H39/D23*100</f>
        <v>6.297926164062294</v>
      </c>
      <c r="I40" s="56"/>
      <c r="J40" s="106" t="s">
        <v>151</v>
      </c>
      <c r="K40" s="80">
        <v>2399</v>
      </c>
      <c r="L40" s="81">
        <v>4780</v>
      </c>
      <c r="M40" s="56"/>
      <c r="N40" s="56"/>
    </row>
    <row r="41" spans="1:14" s="3" customFormat="1" ht="18.75" customHeight="1">
      <c r="A41" s="117" t="s">
        <v>161</v>
      </c>
      <c r="B41" s="104"/>
      <c r="C41" s="73">
        <v>3195</v>
      </c>
      <c r="D41" s="73">
        <v>6504</v>
      </c>
      <c r="E41" s="121" t="s">
        <v>49</v>
      </c>
      <c r="F41" s="104"/>
      <c r="G41" s="75">
        <f>K23</f>
        <v>0</v>
      </c>
      <c r="H41" s="75">
        <f>L23</f>
        <v>0</v>
      </c>
      <c r="I41" s="56"/>
      <c r="J41" s="106"/>
      <c r="K41" s="79"/>
      <c r="L41" s="62"/>
      <c r="M41" s="56"/>
      <c r="N41" s="56"/>
    </row>
    <row r="42" spans="1:14" s="3" customFormat="1" ht="18.75" customHeight="1">
      <c r="A42" s="118"/>
      <c r="B42" s="105" t="s">
        <v>36</v>
      </c>
      <c r="C42" s="74">
        <f>C41/C23*100</f>
        <v>16.431804155523555</v>
      </c>
      <c r="D42" s="74">
        <f>D41/D23*100</f>
        <v>8.569395768004426</v>
      </c>
      <c r="E42" s="122"/>
      <c r="F42" s="105"/>
      <c r="G42" s="74">
        <f>G41/C23*100</f>
        <v>0</v>
      </c>
      <c r="H42" s="74">
        <f>H41/D23*100</f>
        <v>0</v>
      </c>
      <c r="I42" s="64"/>
      <c r="J42" s="107" t="s">
        <v>152</v>
      </c>
      <c r="K42" s="79">
        <v>0</v>
      </c>
      <c r="L42" s="62">
        <v>0</v>
      </c>
      <c r="M42" s="56"/>
      <c r="N42" s="56"/>
    </row>
    <row r="43" spans="1:14" s="3" customFormat="1" ht="18.75" customHeight="1">
      <c r="A43" s="110" t="s">
        <v>50</v>
      </c>
      <c r="B43" s="104"/>
      <c r="C43" s="73">
        <v>39</v>
      </c>
      <c r="D43" s="73">
        <v>557</v>
      </c>
      <c r="E43" s="112" t="s">
        <v>51</v>
      </c>
      <c r="F43" s="104"/>
      <c r="G43" s="75">
        <v>0</v>
      </c>
      <c r="H43" s="75">
        <v>0</v>
      </c>
      <c r="I43" s="56"/>
      <c r="J43" s="109"/>
      <c r="K43" s="79"/>
      <c r="L43" s="62"/>
      <c r="M43" s="56"/>
      <c r="N43" s="56"/>
    </row>
    <row r="44" spans="1:14" s="3" customFormat="1" ht="18.75" customHeight="1">
      <c r="A44" s="111"/>
      <c r="B44" s="105" t="s">
        <v>36</v>
      </c>
      <c r="C44" s="74">
        <f>C43/C23*100</f>
        <v>0.2005760131660152</v>
      </c>
      <c r="D44" s="74">
        <f>D43/D23*100</f>
        <v>0.7338796806239954</v>
      </c>
      <c r="E44" s="113"/>
      <c r="F44" s="105"/>
      <c r="G44" s="74">
        <v>0</v>
      </c>
      <c r="H44" s="74">
        <f>H43/D23*100</f>
        <v>0</v>
      </c>
      <c r="I44" s="56"/>
      <c r="J44" s="108" t="s">
        <v>153</v>
      </c>
      <c r="K44" s="82">
        <v>0</v>
      </c>
      <c r="L44" s="60">
        <v>0</v>
      </c>
      <c r="M44" s="56"/>
      <c r="N44" s="56"/>
    </row>
    <row r="45" spans="1:14" s="3" customFormat="1" ht="15.75" customHeight="1">
      <c r="A45" s="57"/>
      <c r="B45" s="57"/>
      <c r="C45" s="57"/>
      <c r="D45" s="57"/>
      <c r="E45" s="57"/>
      <c r="F45" s="57"/>
      <c r="G45" s="57"/>
      <c r="H45" s="57"/>
      <c r="I45" s="56"/>
      <c r="J45" s="55" t="s">
        <v>154</v>
      </c>
      <c r="K45" s="59">
        <f>SUM(K4:K44)</f>
        <v>19444</v>
      </c>
      <c r="L45" s="58">
        <f>SUM(L4:L44)</f>
        <v>75898</v>
      </c>
      <c r="M45" s="56"/>
      <c r="N45" s="56"/>
    </row>
    <row r="46" spans="1:14" s="3" customFormat="1" ht="15.75" customHeight="1">
      <c r="A46" s="57"/>
      <c r="B46" s="57"/>
      <c r="C46" s="57"/>
      <c r="D46" s="57"/>
      <c r="E46" s="57"/>
      <c r="F46" s="57"/>
      <c r="G46" s="57"/>
      <c r="H46" s="57"/>
      <c r="I46" s="56"/>
      <c r="M46" s="56"/>
      <c r="N46" s="56"/>
    </row>
    <row r="47" spans="1:14" s="3" customFormat="1" ht="15.75" customHeight="1">
      <c r="A47" s="57"/>
      <c r="B47" s="57"/>
      <c r="C47" s="57"/>
      <c r="D47" s="57"/>
      <c r="E47" s="57"/>
      <c r="F47" s="57"/>
      <c r="G47" s="57"/>
      <c r="H47" s="57"/>
      <c r="I47" s="56"/>
      <c r="M47" s="56"/>
      <c r="N47" s="56"/>
    </row>
    <row r="48" spans="1:14" s="3" customFormat="1" ht="15.75" customHeight="1">
      <c r="A48" s="57"/>
      <c r="B48" s="57"/>
      <c r="C48" s="57"/>
      <c r="D48" s="57"/>
      <c r="E48" s="57"/>
      <c r="F48" s="57"/>
      <c r="G48" s="57"/>
      <c r="H48" s="57"/>
      <c r="I48" s="56"/>
      <c r="M48" s="56"/>
      <c r="N48" s="56"/>
    </row>
    <row r="49" spans="1:14" s="4" customFormat="1" ht="16.5">
      <c r="A49" s="57"/>
      <c r="B49" s="57"/>
      <c r="C49" s="57"/>
      <c r="D49" s="57"/>
      <c r="E49" s="57"/>
      <c r="F49" s="57"/>
      <c r="G49" s="57"/>
      <c r="H49" s="57"/>
      <c r="I49" s="57"/>
      <c r="M49" s="57"/>
      <c r="N49" s="57"/>
    </row>
  </sheetData>
  <sheetProtection/>
  <mergeCells count="26">
    <mergeCell ref="A43:A44"/>
    <mergeCell ref="E43:E44"/>
    <mergeCell ref="E22:F22"/>
    <mergeCell ref="E37:E38"/>
    <mergeCell ref="A31:A32"/>
    <mergeCell ref="A33:A34"/>
    <mergeCell ref="A35:A36"/>
    <mergeCell ref="A37:A38"/>
    <mergeCell ref="A23:A24"/>
    <mergeCell ref="E41:E42"/>
    <mergeCell ref="A39:A40"/>
    <mergeCell ref="A41:A42"/>
    <mergeCell ref="E31:E32"/>
    <mergeCell ref="E33:E34"/>
    <mergeCell ref="E35:E36"/>
    <mergeCell ref="E39:E40"/>
    <mergeCell ref="A1:H1"/>
    <mergeCell ref="A25:A26"/>
    <mergeCell ref="A27:A28"/>
    <mergeCell ref="A29:A30"/>
    <mergeCell ref="E23:E24"/>
    <mergeCell ref="E25:E26"/>
    <mergeCell ref="E27:E28"/>
    <mergeCell ref="E29:E30"/>
    <mergeCell ref="G21:H21"/>
    <mergeCell ref="A22:B22"/>
  </mergeCells>
  <printOptions/>
  <pageMargins left="0.6299212598425197" right="0.5511811023622047" top="0.5905511811023623" bottom="0.2755905511811024" header="0.5118110236220472" footer="0.4330708661417323"/>
  <pageSetup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pane xSplit="1" ySplit="6" topLeftCell="B22" activePane="bottomRight" state="frozen"/>
      <selection pane="topLeft" activeCell="A1" sqref="A1"/>
      <selection pane="topRight" activeCell="D1" sqref="D1"/>
      <selection pane="bottomLeft" activeCell="A22" sqref="A22"/>
      <selection pane="bottomRight" activeCell="C5" sqref="C5:K5"/>
    </sheetView>
  </sheetViews>
  <sheetFormatPr defaultColWidth="8.88671875" defaultRowHeight="13.5"/>
  <cols>
    <col min="1" max="1" width="14.77734375" style="0" customWidth="1"/>
    <col min="2" max="2" width="7.77734375" style="0" customWidth="1"/>
    <col min="3" max="4" width="7.88671875" style="0" customWidth="1"/>
    <col min="5" max="5" width="6.88671875" style="0" customWidth="1"/>
    <col min="6" max="6" width="7.5546875" style="0" customWidth="1"/>
    <col min="7" max="7" width="7.10546875" style="0" customWidth="1"/>
    <col min="8" max="8" width="6.99609375" style="0" customWidth="1"/>
    <col min="9" max="9" width="6.5546875" style="0" customWidth="1"/>
    <col min="10" max="10" width="6.10546875" style="0" customWidth="1"/>
    <col min="11" max="11" width="6.21484375" style="0" customWidth="1"/>
    <col min="12" max="12" width="2.3359375" style="0" customWidth="1"/>
  </cols>
  <sheetData>
    <row r="1" spans="1:8" s="3" customFormat="1" ht="31.5" customHeight="1">
      <c r="A1" s="132" t="s">
        <v>52</v>
      </c>
      <c r="B1" s="133"/>
      <c r="C1" s="133"/>
      <c r="D1" s="133"/>
      <c r="E1" s="133"/>
      <c r="F1" s="133"/>
      <c r="G1" s="133"/>
      <c r="H1" s="133"/>
    </row>
    <row r="2" spans="9:11" s="3" customFormat="1" ht="15" customHeight="1" thickBot="1">
      <c r="I2" s="134" t="s">
        <v>53</v>
      </c>
      <c r="J2" s="134"/>
      <c r="K2" s="134"/>
    </row>
    <row r="3" spans="1:11" s="3" customFormat="1" ht="23.25" customHeight="1">
      <c r="A3" s="143" t="s">
        <v>54</v>
      </c>
      <c r="B3" s="144" t="s">
        <v>30</v>
      </c>
      <c r="C3" s="144"/>
      <c r="D3" s="144" t="s">
        <v>55</v>
      </c>
      <c r="E3" s="144"/>
      <c r="F3" s="144" t="s">
        <v>147</v>
      </c>
      <c r="G3" s="144"/>
      <c r="H3" s="144" t="s">
        <v>148</v>
      </c>
      <c r="I3" s="144"/>
      <c r="J3" s="144" t="s">
        <v>56</v>
      </c>
      <c r="K3" s="145"/>
    </row>
    <row r="4" spans="1:11" s="3" customFormat="1" ht="23.25" customHeight="1">
      <c r="A4" s="146"/>
      <c r="B4" s="147"/>
      <c r="C4" s="147"/>
      <c r="D4" s="148"/>
      <c r="E4" s="148" t="s">
        <v>36</v>
      </c>
      <c r="F4" s="148"/>
      <c r="G4" s="148" t="s">
        <v>36</v>
      </c>
      <c r="H4" s="148"/>
      <c r="I4" s="148" t="s">
        <v>36</v>
      </c>
      <c r="J4" s="148"/>
      <c r="K4" s="149" t="s">
        <v>36</v>
      </c>
    </row>
    <row r="5" spans="1:11" s="3" customFormat="1" ht="16.5" customHeight="1">
      <c r="A5" s="128" t="s">
        <v>57</v>
      </c>
      <c r="B5" s="150" t="s">
        <v>32</v>
      </c>
      <c r="C5" s="151">
        <v>19444</v>
      </c>
      <c r="D5" s="151">
        <v>16680</v>
      </c>
      <c r="E5" s="152">
        <f>D5/C5*100</f>
        <v>85.78481793869574</v>
      </c>
      <c r="F5" s="151">
        <f>1608+627</f>
        <v>2235</v>
      </c>
      <c r="G5" s="152">
        <f>F5/C5*100</f>
        <v>11.494548446821641</v>
      </c>
      <c r="H5" s="151">
        <f>345+141+35</f>
        <v>521</v>
      </c>
      <c r="I5" s="152">
        <f>H5/C5*100</f>
        <v>2.6794898169101007</v>
      </c>
      <c r="J5" s="151">
        <v>7</v>
      </c>
      <c r="K5" s="153">
        <f>J5/C5*100</f>
        <v>0.03600082287595145</v>
      </c>
    </row>
    <row r="6" spans="1:11" s="3" customFormat="1" ht="16.5" customHeight="1">
      <c r="A6" s="128"/>
      <c r="B6" s="150" t="s">
        <v>33</v>
      </c>
      <c r="C6" s="151">
        <v>75898</v>
      </c>
      <c r="D6" s="151">
        <v>27620</v>
      </c>
      <c r="E6" s="152">
        <f>D6/C6*100</f>
        <v>36.39094574297083</v>
      </c>
      <c r="F6" s="151">
        <f>10276+8251</f>
        <v>18527</v>
      </c>
      <c r="G6" s="152">
        <f>F6/C6*100</f>
        <v>24.410392895728478</v>
      </c>
      <c r="H6" s="151">
        <f>10813+9586+5033</f>
        <v>25432</v>
      </c>
      <c r="I6" s="152">
        <f>H6/C6*100</f>
        <v>33.50812933147119</v>
      </c>
      <c r="J6" s="151">
        <f>446+3873</f>
        <v>4319</v>
      </c>
      <c r="K6" s="153">
        <f>J6/C6*100</f>
        <v>5.690532029829508</v>
      </c>
    </row>
    <row r="7" spans="1:11" s="3" customFormat="1" ht="15" customHeight="1">
      <c r="A7" s="128" t="s">
        <v>58</v>
      </c>
      <c r="B7" s="154" t="s">
        <v>32</v>
      </c>
      <c r="C7" s="6">
        <f>SUM(D7,F7,H7,J7)</f>
        <v>0</v>
      </c>
      <c r="D7" s="6">
        <v>0</v>
      </c>
      <c r="E7" s="7">
        <v>0</v>
      </c>
      <c r="F7" s="6">
        <v>0</v>
      </c>
      <c r="G7" s="6">
        <f>SUM(H7,J7,L7,N7)</f>
        <v>0</v>
      </c>
      <c r="H7" s="6">
        <v>0</v>
      </c>
      <c r="I7" s="7">
        <v>0</v>
      </c>
      <c r="J7" s="6">
        <v>0</v>
      </c>
      <c r="K7" s="8">
        <v>0</v>
      </c>
    </row>
    <row r="8" spans="1:11" s="3" customFormat="1" ht="15" customHeight="1">
      <c r="A8" s="128"/>
      <c r="B8" s="154" t="s">
        <v>33</v>
      </c>
      <c r="C8" s="6">
        <f>SUM(D8,F8,H8,J8)</f>
        <v>0</v>
      </c>
      <c r="D8" s="6">
        <v>0</v>
      </c>
      <c r="E8" s="7">
        <v>0</v>
      </c>
      <c r="F8" s="6">
        <v>0</v>
      </c>
      <c r="G8" s="6">
        <f>SUM(H8,J8,L8,N8)</f>
        <v>0</v>
      </c>
      <c r="H8" s="6">
        <v>0</v>
      </c>
      <c r="I8" s="7">
        <v>0</v>
      </c>
      <c r="J8" s="6">
        <v>0</v>
      </c>
      <c r="K8" s="8">
        <v>0</v>
      </c>
    </row>
    <row r="9" spans="1:11" s="3" customFormat="1" ht="15" customHeight="1">
      <c r="A9" s="128" t="s">
        <v>59</v>
      </c>
      <c r="B9" s="154" t="s">
        <v>32</v>
      </c>
      <c r="C9" s="6">
        <v>1</v>
      </c>
      <c r="D9" s="6">
        <v>0</v>
      </c>
      <c r="E9" s="7">
        <f aca="true" t="shared" si="0" ref="E9:E44">D9/C9*100</f>
        <v>0</v>
      </c>
      <c r="F9" s="6">
        <v>1</v>
      </c>
      <c r="G9" s="7">
        <f aca="true" t="shared" si="1" ref="G9:G44">F9/C9*100</f>
        <v>100</v>
      </c>
      <c r="H9" s="6">
        <v>0</v>
      </c>
      <c r="I9" s="7">
        <v>0</v>
      </c>
      <c r="J9" s="6">
        <v>0</v>
      </c>
      <c r="K9" s="9">
        <f aca="true" t="shared" si="2" ref="K9:K44">J9/C9*100</f>
        <v>0</v>
      </c>
    </row>
    <row r="10" spans="1:11" s="3" customFormat="1" ht="15" customHeight="1">
      <c r="A10" s="128"/>
      <c r="B10" s="154" t="s">
        <v>33</v>
      </c>
      <c r="C10" s="6">
        <v>8</v>
      </c>
      <c r="D10" s="6">
        <v>0</v>
      </c>
      <c r="E10" s="7">
        <f t="shared" si="0"/>
        <v>0</v>
      </c>
      <c r="F10" s="6">
        <v>8</v>
      </c>
      <c r="G10" s="7">
        <f t="shared" si="1"/>
        <v>100</v>
      </c>
      <c r="H10" s="6">
        <v>0</v>
      </c>
      <c r="I10" s="7">
        <v>0</v>
      </c>
      <c r="J10" s="6">
        <v>0</v>
      </c>
      <c r="K10" s="9">
        <f t="shared" si="2"/>
        <v>0</v>
      </c>
    </row>
    <row r="11" spans="1:11" s="3" customFormat="1" ht="15" customHeight="1">
      <c r="A11" s="128" t="s">
        <v>60</v>
      </c>
      <c r="B11" s="154" t="s">
        <v>32</v>
      </c>
      <c r="C11" s="6">
        <v>3154</v>
      </c>
      <c r="D11" s="6">
        <v>2219</v>
      </c>
      <c r="E11" s="7">
        <f t="shared" si="0"/>
        <v>70.35510462904249</v>
      </c>
      <c r="F11" s="6">
        <f>483+221</f>
        <v>704</v>
      </c>
      <c r="G11" s="7">
        <f t="shared" si="1"/>
        <v>22.320862396956244</v>
      </c>
      <c r="H11" s="6">
        <f>154+65+12</f>
        <v>231</v>
      </c>
      <c r="I11" s="7">
        <f aca="true" t="shared" si="3" ref="I11:I44">H11/C11*100</f>
        <v>7.324032974001268</v>
      </c>
      <c r="J11" s="6">
        <v>0</v>
      </c>
      <c r="K11" s="9">
        <f t="shared" si="2"/>
        <v>0</v>
      </c>
    </row>
    <row r="12" spans="1:11" s="3" customFormat="1" ht="15" customHeight="1">
      <c r="A12" s="128"/>
      <c r="B12" s="154" t="s">
        <v>33</v>
      </c>
      <c r="C12" s="6">
        <v>21595</v>
      </c>
      <c r="D12" s="6">
        <v>4380</v>
      </c>
      <c r="E12" s="7">
        <f t="shared" si="0"/>
        <v>20.282472794628386</v>
      </c>
      <c r="F12" s="6">
        <f>3131+2916</f>
        <v>6047</v>
      </c>
      <c r="G12" s="7">
        <f t="shared" si="1"/>
        <v>28.001852280620515</v>
      </c>
      <c r="H12" s="6">
        <f>4803+4490+1875</f>
        <v>11168</v>
      </c>
      <c r="I12" s="7">
        <f t="shared" si="3"/>
        <v>51.7156749247511</v>
      </c>
      <c r="J12" s="6">
        <v>0</v>
      </c>
      <c r="K12" s="9">
        <f t="shared" si="2"/>
        <v>0</v>
      </c>
    </row>
    <row r="13" spans="1:11" s="3" customFormat="1" ht="15" customHeight="1">
      <c r="A13" s="128" t="s">
        <v>61</v>
      </c>
      <c r="B13" s="154" t="s">
        <v>32</v>
      </c>
      <c r="C13" s="6">
        <v>8</v>
      </c>
      <c r="D13" s="6">
        <v>1</v>
      </c>
      <c r="E13" s="7">
        <f t="shared" si="0"/>
        <v>12.5</v>
      </c>
      <c r="F13" s="6">
        <v>2</v>
      </c>
      <c r="G13" s="7">
        <f t="shared" si="1"/>
        <v>25</v>
      </c>
      <c r="H13" s="6">
        <v>5</v>
      </c>
      <c r="I13" s="7">
        <f t="shared" si="3"/>
        <v>62.5</v>
      </c>
      <c r="J13" s="6">
        <v>0</v>
      </c>
      <c r="K13" s="9">
        <f t="shared" si="2"/>
        <v>0</v>
      </c>
    </row>
    <row r="14" spans="1:11" s="3" customFormat="1" ht="15" customHeight="1">
      <c r="A14" s="128"/>
      <c r="B14" s="154" t="s">
        <v>33</v>
      </c>
      <c r="C14" s="6">
        <v>402</v>
      </c>
      <c r="D14" s="6">
        <v>4</v>
      </c>
      <c r="E14" s="7">
        <f t="shared" si="0"/>
        <v>0.9950248756218906</v>
      </c>
      <c r="F14" s="6">
        <v>25</v>
      </c>
      <c r="G14" s="7">
        <f t="shared" si="1"/>
        <v>6.218905472636816</v>
      </c>
      <c r="H14" s="6">
        <f>87+72+214</f>
        <v>373</v>
      </c>
      <c r="I14" s="7">
        <f t="shared" si="3"/>
        <v>92.7860696517413</v>
      </c>
      <c r="J14" s="6">
        <v>0</v>
      </c>
      <c r="K14" s="9">
        <f t="shared" si="2"/>
        <v>0</v>
      </c>
    </row>
    <row r="15" spans="1:11" s="3" customFormat="1" ht="17.25" customHeight="1">
      <c r="A15" s="130" t="s">
        <v>62</v>
      </c>
      <c r="B15" s="154" t="s">
        <v>32</v>
      </c>
      <c r="C15" s="6">
        <v>51</v>
      </c>
      <c r="D15" s="6">
        <v>31</v>
      </c>
      <c r="E15" s="7">
        <f t="shared" si="0"/>
        <v>60.78431372549019</v>
      </c>
      <c r="F15" s="6">
        <v>15</v>
      </c>
      <c r="G15" s="7">
        <f t="shared" si="1"/>
        <v>29.411764705882355</v>
      </c>
      <c r="H15" s="6">
        <v>5</v>
      </c>
      <c r="I15" s="7">
        <f t="shared" si="3"/>
        <v>9.803921568627452</v>
      </c>
      <c r="J15" s="6">
        <v>0</v>
      </c>
      <c r="K15" s="9">
        <f t="shared" si="2"/>
        <v>0</v>
      </c>
    </row>
    <row r="16" spans="1:11" s="3" customFormat="1" ht="15.75" customHeight="1">
      <c r="A16" s="131"/>
      <c r="B16" s="154" t="s">
        <v>33</v>
      </c>
      <c r="C16" s="6">
        <v>471</v>
      </c>
      <c r="D16" s="6">
        <v>74</v>
      </c>
      <c r="E16" s="7">
        <f t="shared" si="0"/>
        <v>15.711252653927813</v>
      </c>
      <c r="F16" s="6">
        <f>55+112</f>
        <v>167</v>
      </c>
      <c r="G16" s="7">
        <f t="shared" si="1"/>
        <v>35.45647558386412</v>
      </c>
      <c r="H16" s="6">
        <v>230</v>
      </c>
      <c r="I16" s="7">
        <f t="shared" si="3"/>
        <v>48.832271762208066</v>
      </c>
      <c r="J16" s="6">
        <v>0</v>
      </c>
      <c r="K16" s="9">
        <f t="shared" si="2"/>
        <v>0</v>
      </c>
    </row>
    <row r="17" spans="1:11" s="3" customFormat="1" ht="15" customHeight="1">
      <c r="A17" s="128" t="s">
        <v>63</v>
      </c>
      <c r="B17" s="154" t="s">
        <v>32</v>
      </c>
      <c r="C17" s="6">
        <v>603</v>
      </c>
      <c r="D17" s="6">
        <v>463</v>
      </c>
      <c r="E17" s="7">
        <f t="shared" si="0"/>
        <v>76.78275290215588</v>
      </c>
      <c r="F17" s="6">
        <v>118</v>
      </c>
      <c r="G17" s="7">
        <f t="shared" si="1"/>
        <v>19.56882255389718</v>
      </c>
      <c r="H17" s="6">
        <v>22</v>
      </c>
      <c r="I17" s="7">
        <f t="shared" si="3"/>
        <v>3.6484245439469323</v>
      </c>
      <c r="J17" s="6">
        <v>0</v>
      </c>
      <c r="K17" s="9">
        <f t="shared" si="2"/>
        <v>0</v>
      </c>
    </row>
    <row r="18" spans="1:11" s="3" customFormat="1" ht="15" customHeight="1">
      <c r="A18" s="128"/>
      <c r="B18" s="154" t="s">
        <v>33</v>
      </c>
      <c r="C18" s="6">
        <v>2867</v>
      </c>
      <c r="D18" s="6">
        <v>915</v>
      </c>
      <c r="E18" s="7">
        <f t="shared" si="0"/>
        <v>31.914893617021278</v>
      </c>
      <c r="F18" s="6">
        <v>1122</v>
      </c>
      <c r="G18" s="7">
        <f t="shared" si="1"/>
        <v>39.134984304150684</v>
      </c>
      <c r="H18" s="6">
        <v>830</v>
      </c>
      <c r="I18" s="7">
        <f t="shared" si="3"/>
        <v>28.950122078828045</v>
      </c>
      <c r="J18" s="6">
        <v>0</v>
      </c>
      <c r="K18" s="9">
        <f t="shared" si="2"/>
        <v>0</v>
      </c>
    </row>
    <row r="19" spans="1:11" s="3" customFormat="1" ht="15" customHeight="1">
      <c r="A19" s="128" t="s">
        <v>64</v>
      </c>
      <c r="B19" s="154" t="s">
        <v>32</v>
      </c>
      <c r="C19" s="6">
        <v>5531</v>
      </c>
      <c r="D19" s="6">
        <v>4956</v>
      </c>
      <c r="E19" s="7">
        <f t="shared" si="0"/>
        <v>89.60404990056048</v>
      </c>
      <c r="F19" s="6">
        <v>509</v>
      </c>
      <c r="G19" s="7">
        <f t="shared" si="1"/>
        <v>9.20267582715603</v>
      </c>
      <c r="H19" s="6">
        <v>5</v>
      </c>
      <c r="I19" s="7">
        <f t="shared" si="3"/>
        <v>0.0903995660820828</v>
      </c>
      <c r="J19" s="6">
        <v>0</v>
      </c>
      <c r="K19" s="9">
        <f t="shared" si="2"/>
        <v>0</v>
      </c>
    </row>
    <row r="20" spans="1:11" s="3" customFormat="1" ht="15" customHeight="1">
      <c r="A20" s="128"/>
      <c r="B20" s="154" t="s">
        <v>33</v>
      </c>
      <c r="C20" s="6">
        <v>14258</v>
      </c>
      <c r="D20" s="6">
        <v>4957</v>
      </c>
      <c r="E20" s="7">
        <f t="shared" si="0"/>
        <v>34.76644690699958</v>
      </c>
      <c r="F20" s="6">
        <f>2646+1385</f>
        <v>4031</v>
      </c>
      <c r="G20" s="7">
        <f t="shared" si="1"/>
        <v>28.271847383924815</v>
      </c>
      <c r="H20" s="6">
        <v>1493</v>
      </c>
      <c r="I20" s="7">
        <f t="shared" si="3"/>
        <v>10.471314349838687</v>
      </c>
      <c r="J20" s="6">
        <v>0</v>
      </c>
      <c r="K20" s="9">
        <f t="shared" si="2"/>
        <v>0</v>
      </c>
    </row>
    <row r="21" spans="1:11" s="3" customFormat="1" ht="15" customHeight="1">
      <c r="A21" s="128" t="s">
        <v>65</v>
      </c>
      <c r="B21" s="154" t="s">
        <v>32</v>
      </c>
      <c r="C21" s="6">
        <v>1929</v>
      </c>
      <c r="D21" s="6">
        <v>1846</v>
      </c>
      <c r="E21" s="7">
        <f t="shared" si="0"/>
        <v>95.69725246241576</v>
      </c>
      <c r="F21" s="6">
        <v>52</v>
      </c>
      <c r="G21" s="7">
        <f t="shared" si="1"/>
        <v>2.695697252462416</v>
      </c>
      <c r="H21" s="6">
        <v>30</v>
      </c>
      <c r="I21" s="7">
        <f t="shared" si="3"/>
        <v>1.5552099533437014</v>
      </c>
      <c r="J21" s="6">
        <v>1</v>
      </c>
      <c r="K21" s="9">
        <f t="shared" si="2"/>
        <v>0.05184033177812338</v>
      </c>
    </row>
    <row r="22" spans="1:11" s="3" customFormat="1" ht="15" customHeight="1">
      <c r="A22" s="128"/>
      <c r="B22" s="154" t="s">
        <v>33</v>
      </c>
      <c r="C22" s="6">
        <v>5038</v>
      </c>
      <c r="D22" s="6">
        <v>2012</v>
      </c>
      <c r="E22" s="7">
        <f t="shared" si="0"/>
        <v>39.936482731242556</v>
      </c>
      <c r="F22" s="6">
        <v>430</v>
      </c>
      <c r="G22" s="7">
        <f t="shared" si="1"/>
        <v>8.535132989281461</v>
      </c>
      <c r="H22" s="6">
        <v>2009</v>
      </c>
      <c r="I22" s="7">
        <f t="shared" si="3"/>
        <v>39.87693529178246</v>
      </c>
      <c r="J22" s="6">
        <v>587</v>
      </c>
      <c r="K22" s="9">
        <f t="shared" si="2"/>
        <v>11.651448987693529</v>
      </c>
    </row>
    <row r="23" spans="1:11" s="3" customFormat="1" ht="15" customHeight="1">
      <c r="A23" s="128" t="s">
        <v>66</v>
      </c>
      <c r="B23" s="154" t="s">
        <v>32</v>
      </c>
      <c r="C23" s="6">
        <v>3195</v>
      </c>
      <c r="D23" s="6">
        <v>3029</v>
      </c>
      <c r="E23" s="7">
        <f t="shared" si="0"/>
        <v>94.80438184663537</v>
      </c>
      <c r="F23" s="6">
        <v>162</v>
      </c>
      <c r="G23" s="7">
        <f t="shared" si="1"/>
        <v>5.070422535211268</v>
      </c>
      <c r="H23" s="6">
        <v>4</v>
      </c>
      <c r="I23" s="7">
        <f t="shared" si="3"/>
        <v>0.12519561815336464</v>
      </c>
      <c r="J23" s="6">
        <v>0</v>
      </c>
      <c r="K23" s="9">
        <f t="shared" si="2"/>
        <v>0</v>
      </c>
    </row>
    <row r="24" spans="1:11" s="3" customFormat="1" ht="15" customHeight="1">
      <c r="A24" s="128"/>
      <c r="B24" s="154" t="s">
        <v>33</v>
      </c>
      <c r="C24" s="6">
        <v>6504</v>
      </c>
      <c r="D24" s="6">
        <v>5258</v>
      </c>
      <c r="E24" s="7">
        <f t="shared" si="0"/>
        <v>80.84255842558426</v>
      </c>
      <c r="F24" s="6">
        <v>1085</v>
      </c>
      <c r="G24" s="7">
        <f t="shared" si="1"/>
        <v>16.682041820418203</v>
      </c>
      <c r="H24" s="6">
        <v>161</v>
      </c>
      <c r="I24" s="7">
        <f t="shared" si="3"/>
        <v>2.4753997539975403</v>
      </c>
      <c r="J24" s="6">
        <v>0</v>
      </c>
      <c r="K24" s="9">
        <f t="shared" si="2"/>
        <v>0</v>
      </c>
    </row>
    <row r="25" spans="1:11" s="3" customFormat="1" ht="16.5" customHeight="1">
      <c r="A25" s="128" t="s">
        <v>67</v>
      </c>
      <c r="B25" s="154" t="s">
        <v>32</v>
      </c>
      <c r="C25" s="6">
        <v>39</v>
      </c>
      <c r="D25" s="6">
        <v>26</v>
      </c>
      <c r="E25" s="7">
        <f t="shared" si="0"/>
        <v>66.66666666666666</v>
      </c>
      <c r="F25" s="6">
        <v>8</v>
      </c>
      <c r="G25" s="7">
        <f t="shared" si="1"/>
        <v>20.51282051282051</v>
      </c>
      <c r="H25" s="6">
        <v>5</v>
      </c>
      <c r="I25" s="7">
        <f t="shared" si="3"/>
        <v>12.82051282051282</v>
      </c>
      <c r="J25" s="6">
        <v>0</v>
      </c>
      <c r="K25" s="9">
        <f t="shared" si="2"/>
        <v>0</v>
      </c>
    </row>
    <row r="26" spans="1:11" s="3" customFormat="1" ht="16.5" customHeight="1">
      <c r="A26" s="128"/>
      <c r="B26" s="154" t="s">
        <v>33</v>
      </c>
      <c r="C26" s="6">
        <v>557</v>
      </c>
      <c r="D26" s="6">
        <v>48</v>
      </c>
      <c r="E26" s="7">
        <f t="shared" si="0"/>
        <v>8.617594254937163</v>
      </c>
      <c r="F26" s="6">
        <v>58</v>
      </c>
      <c r="G26" s="7">
        <f t="shared" si="1"/>
        <v>10.412926391382406</v>
      </c>
      <c r="H26" s="6">
        <v>451</v>
      </c>
      <c r="I26" s="7">
        <f t="shared" si="3"/>
        <v>80.96947935368043</v>
      </c>
      <c r="J26" s="6">
        <v>0</v>
      </c>
      <c r="K26" s="9">
        <f t="shared" si="2"/>
        <v>0</v>
      </c>
    </row>
    <row r="27" spans="1:11" s="3" customFormat="1" ht="15" customHeight="1">
      <c r="A27" s="128" t="s">
        <v>68</v>
      </c>
      <c r="B27" s="154" t="s">
        <v>32</v>
      </c>
      <c r="C27" s="6">
        <v>164</v>
      </c>
      <c r="D27" s="6">
        <v>55</v>
      </c>
      <c r="E27" s="7">
        <f t="shared" si="0"/>
        <v>33.53658536585366</v>
      </c>
      <c r="F27" s="6">
        <v>80</v>
      </c>
      <c r="G27" s="7">
        <f t="shared" si="1"/>
        <v>48.78048780487805</v>
      </c>
      <c r="H27" s="6">
        <v>29</v>
      </c>
      <c r="I27" s="7">
        <f t="shared" si="3"/>
        <v>17.682926829268293</v>
      </c>
      <c r="J27" s="6">
        <v>0</v>
      </c>
      <c r="K27" s="9">
        <f t="shared" si="2"/>
        <v>0</v>
      </c>
    </row>
    <row r="28" spans="1:11" s="3" customFormat="1" ht="15" customHeight="1">
      <c r="A28" s="128"/>
      <c r="B28" s="154" t="s">
        <v>33</v>
      </c>
      <c r="C28" s="6">
        <v>1900</v>
      </c>
      <c r="D28" s="6">
        <v>123</v>
      </c>
      <c r="E28" s="7">
        <f t="shared" si="0"/>
        <v>6.473684210526316</v>
      </c>
      <c r="F28" s="6">
        <v>805</v>
      </c>
      <c r="G28" s="7">
        <f t="shared" si="1"/>
        <v>42.368421052631575</v>
      </c>
      <c r="H28" s="6">
        <v>972</v>
      </c>
      <c r="I28" s="7">
        <f t="shared" si="3"/>
        <v>51.1578947368421</v>
      </c>
      <c r="J28" s="6">
        <v>0</v>
      </c>
      <c r="K28" s="9">
        <f t="shared" si="2"/>
        <v>0</v>
      </c>
    </row>
    <row r="29" spans="1:11" s="3" customFormat="1" ht="15" customHeight="1">
      <c r="A29" s="128" t="s">
        <v>69</v>
      </c>
      <c r="B29" s="154" t="s">
        <v>32</v>
      </c>
      <c r="C29" s="6">
        <v>358</v>
      </c>
      <c r="D29" s="6">
        <v>299</v>
      </c>
      <c r="E29" s="7">
        <f t="shared" si="0"/>
        <v>83.5195530726257</v>
      </c>
      <c r="F29" s="6">
        <v>50</v>
      </c>
      <c r="G29" s="7">
        <f t="shared" si="1"/>
        <v>13.966480446927374</v>
      </c>
      <c r="H29" s="6">
        <v>9</v>
      </c>
      <c r="I29" s="7">
        <f t="shared" si="3"/>
        <v>2.5139664804469275</v>
      </c>
      <c r="J29" s="6">
        <v>0</v>
      </c>
      <c r="K29" s="9">
        <f t="shared" si="2"/>
        <v>0</v>
      </c>
    </row>
    <row r="30" spans="1:11" s="3" customFormat="1" ht="15" customHeight="1">
      <c r="A30" s="128"/>
      <c r="B30" s="154" t="s">
        <v>33</v>
      </c>
      <c r="C30" s="6">
        <v>1384</v>
      </c>
      <c r="D30" s="6">
        <v>499</v>
      </c>
      <c r="E30" s="7">
        <f t="shared" si="0"/>
        <v>36.054913294797686</v>
      </c>
      <c r="F30" s="6">
        <v>432</v>
      </c>
      <c r="G30" s="7">
        <f t="shared" si="1"/>
        <v>31.213872832369944</v>
      </c>
      <c r="H30" s="6">
        <v>453</v>
      </c>
      <c r="I30" s="7">
        <f t="shared" si="3"/>
        <v>32.73121387283237</v>
      </c>
      <c r="J30" s="6">
        <v>0</v>
      </c>
      <c r="K30" s="9">
        <f t="shared" si="2"/>
        <v>0</v>
      </c>
    </row>
    <row r="31" spans="1:11" s="3" customFormat="1" ht="15" customHeight="1">
      <c r="A31" s="128" t="s">
        <v>70</v>
      </c>
      <c r="B31" s="154" t="s">
        <v>32</v>
      </c>
      <c r="C31" s="6">
        <v>238</v>
      </c>
      <c r="D31" s="6">
        <v>162</v>
      </c>
      <c r="E31" s="7">
        <f t="shared" si="0"/>
        <v>68.0672268907563</v>
      </c>
      <c r="F31" s="6">
        <v>63</v>
      </c>
      <c r="G31" s="7">
        <f t="shared" si="1"/>
        <v>26.47058823529412</v>
      </c>
      <c r="H31" s="6">
        <v>13</v>
      </c>
      <c r="I31" s="7">
        <f t="shared" si="3"/>
        <v>5.46218487394958</v>
      </c>
      <c r="J31" s="6">
        <v>0</v>
      </c>
      <c r="K31" s="9">
        <f t="shared" si="2"/>
        <v>0</v>
      </c>
    </row>
    <row r="32" spans="1:11" s="3" customFormat="1" ht="15" customHeight="1">
      <c r="A32" s="128"/>
      <c r="B32" s="154" t="s">
        <v>33</v>
      </c>
      <c r="C32" s="6">
        <v>1364</v>
      </c>
      <c r="D32" s="6">
        <v>283</v>
      </c>
      <c r="E32" s="7">
        <f t="shared" si="0"/>
        <v>20.747800586510266</v>
      </c>
      <c r="F32" s="6">
        <v>508</v>
      </c>
      <c r="G32" s="7">
        <f t="shared" si="1"/>
        <v>37.24340175953079</v>
      </c>
      <c r="H32" s="6">
        <v>573</v>
      </c>
      <c r="I32" s="7">
        <f t="shared" si="3"/>
        <v>42.00879765395894</v>
      </c>
      <c r="J32" s="6">
        <v>0</v>
      </c>
      <c r="K32" s="9">
        <f t="shared" si="2"/>
        <v>0</v>
      </c>
    </row>
    <row r="33" spans="1:11" s="3" customFormat="1" ht="15" customHeight="1">
      <c r="A33" s="128" t="s">
        <v>71</v>
      </c>
      <c r="B33" s="154" t="s">
        <v>32</v>
      </c>
      <c r="C33" s="6">
        <v>203</v>
      </c>
      <c r="D33" s="6">
        <v>149</v>
      </c>
      <c r="E33" s="7">
        <f t="shared" si="0"/>
        <v>73.39901477832512</v>
      </c>
      <c r="F33" s="6">
        <v>42</v>
      </c>
      <c r="G33" s="7">
        <f t="shared" si="1"/>
        <v>20.689655172413794</v>
      </c>
      <c r="H33" s="6">
        <v>28</v>
      </c>
      <c r="I33" s="7">
        <f t="shared" si="3"/>
        <v>13.793103448275861</v>
      </c>
      <c r="J33" s="6">
        <v>2</v>
      </c>
      <c r="K33" s="9">
        <f t="shared" si="2"/>
        <v>0.9852216748768473</v>
      </c>
    </row>
    <row r="34" spans="1:11" s="3" customFormat="1" ht="15" customHeight="1">
      <c r="A34" s="128"/>
      <c r="B34" s="154" t="s">
        <v>33</v>
      </c>
      <c r="C34" s="6">
        <v>2522</v>
      </c>
      <c r="D34" s="6">
        <v>303</v>
      </c>
      <c r="E34" s="7">
        <f t="shared" si="0"/>
        <v>12.014274385408406</v>
      </c>
      <c r="F34" s="6">
        <v>352</v>
      </c>
      <c r="G34" s="7">
        <f t="shared" si="1"/>
        <v>13.957176843774782</v>
      </c>
      <c r="H34" s="6">
        <f>205+337</f>
        <v>542</v>
      </c>
      <c r="I34" s="7">
        <f t="shared" si="3"/>
        <v>21.490880253766854</v>
      </c>
      <c r="J34" s="6">
        <v>1325</v>
      </c>
      <c r="K34" s="9">
        <f t="shared" si="2"/>
        <v>52.537668517049966</v>
      </c>
    </row>
    <row r="35" spans="1:11" s="3" customFormat="1" ht="15" customHeight="1">
      <c r="A35" s="128" t="s">
        <v>72</v>
      </c>
      <c r="B35" s="154" t="s">
        <v>32</v>
      </c>
      <c r="C35" s="6">
        <v>38</v>
      </c>
      <c r="D35" s="6">
        <v>7</v>
      </c>
      <c r="E35" s="7">
        <f t="shared" si="0"/>
        <v>18.421052631578945</v>
      </c>
      <c r="F35" s="6">
        <v>1</v>
      </c>
      <c r="G35" s="7">
        <f t="shared" si="1"/>
        <v>2.631578947368421</v>
      </c>
      <c r="H35" s="6">
        <v>28</v>
      </c>
      <c r="I35" s="7">
        <f t="shared" si="3"/>
        <v>73.68421052631578</v>
      </c>
      <c r="J35" s="6">
        <v>2</v>
      </c>
      <c r="K35" s="9">
        <f t="shared" si="2"/>
        <v>5.263157894736842</v>
      </c>
    </row>
    <row r="36" spans="1:11" s="3" customFormat="1" ht="15" customHeight="1">
      <c r="A36" s="128"/>
      <c r="B36" s="154" t="s">
        <v>33</v>
      </c>
      <c r="C36" s="6">
        <v>2675</v>
      </c>
      <c r="D36" s="6">
        <v>9</v>
      </c>
      <c r="E36" s="7">
        <f t="shared" si="0"/>
        <v>0.3364485981308411</v>
      </c>
      <c r="F36" s="6">
        <v>16</v>
      </c>
      <c r="G36" s="7">
        <f t="shared" si="1"/>
        <v>0.5981308411214953</v>
      </c>
      <c r="H36" s="6">
        <f>653+516+115</f>
        <v>1284</v>
      </c>
      <c r="I36" s="7">
        <f t="shared" si="3"/>
        <v>48</v>
      </c>
      <c r="J36" s="6">
        <f>446+938</f>
        <v>1384</v>
      </c>
      <c r="K36" s="9">
        <f t="shared" si="2"/>
        <v>51.73831775700934</v>
      </c>
    </row>
    <row r="37" spans="1:11" s="3" customFormat="1" ht="15" customHeight="1">
      <c r="A37" s="128" t="s">
        <v>73</v>
      </c>
      <c r="B37" s="154" t="s">
        <v>32</v>
      </c>
      <c r="C37" s="6">
        <v>557</v>
      </c>
      <c r="D37" s="6">
        <v>477</v>
      </c>
      <c r="E37" s="7">
        <f t="shared" si="0"/>
        <v>85.63734290843806</v>
      </c>
      <c r="F37" s="6">
        <v>44</v>
      </c>
      <c r="G37" s="7">
        <f t="shared" si="1"/>
        <v>7.899461400359066</v>
      </c>
      <c r="H37" s="6">
        <v>36</v>
      </c>
      <c r="I37" s="7">
        <f t="shared" si="3"/>
        <v>6.463195691202872</v>
      </c>
      <c r="J37" s="6">
        <v>0</v>
      </c>
      <c r="K37" s="9">
        <f t="shared" si="2"/>
        <v>0</v>
      </c>
    </row>
    <row r="38" spans="1:11" s="3" customFormat="1" ht="15" customHeight="1">
      <c r="A38" s="128"/>
      <c r="B38" s="154" t="s">
        <v>33</v>
      </c>
      <c r="C38" s="6">
        <v>3267</v>
      </c>
      <c r="D38" s="6">
        <v>724</v>
      </c>
      <c r="E38" s="7">
        <f t="shared" si="0"/>
        <v>22.161003979185796</v>
      </c>
      <c r="F38" s="6">
        <v>367</v>
      </c>
      <c r="G38" s="7">
        <f t="shared" si="1"/>
        <v>11.23354759718396</v>
      </c>
      <c r="H38" s="6">
        <f>593+1077+506</f>
        <v>2176</v>
      </c>
      <c r="I38" s="7">
        <f t="shared" si="3"/>
        <v>66.60544842363024</v>
      </c>
      <c r="J38" s="6">
        <v>0</v>
      </c>
      <c r="K38" s="9">
        <f t="shared" si="2"/>
        <v>0</v>
      </c>
    </row>
    <row r="39" spans="1:11" s="3" customFormat="1" ht="15" customHeight="1">
      <c r="A39" s="128" t="s">
        <v>74</v>
      </c>
      <c r="B39" s="154" t="s">
        <v>32</v>
      </c>
      <c r="C39" s="6">
        <v>518</v>
      </c>
      <c r="D39" s="6">
        <v>277</v>
      </c>
      <c r="E39" s="7">
        <f t="shared" si="0"/>
        <v>53.47490347490348</v>
      </c>
      <c r="F39" s="6">
        <f>145+61</f>
        <v>206</v>
      </c>
      <c r="G39" s="7">
        <f t="shared" si="1"/>
        <v>39.768339768339764</v>
      </c>
      <c r="H39" s="6">
        <f>17+13+3</f>
        <v>33</v>
      </c>
      <c r="I39" s="7">
        <f t="shared" si="3"/>
        <v>6.370656370656371</v>
      </c>
      <c r="J39" s="6">
        <v>2</v>
      </c>
      <c r="K39" s="9">
        <f t="shared" si="2"/>
        <v>0.3861003861003861</v>
      </c>
    </row>
    <row r="40" spans="1:11" s="3" customFormat="1" ht="15" customHeight="1">
      <c r="A40" s="128"/>
      <c r="B40" s="154" t="s">
        <v>33</v>
      </c>
      <c r="C40" s="6">
        <v>5450</v>
      </c>
      <c r="D40" s="6">
        <v>837</v>
      </c>
      <c r="E40" s="7">
        <f t="shared" si="0"/>
        <v>15.357798165137615</v>
      </c>
      <c r="F40" s="6">
        <f>924+797</f>
        <v>1721</v>
      </c>
      <c r="G40" s="7">
        <f t="shared" si="1"/>
        <v>31.577981651376145</v>
      </c>
      <c r="H40" s="6">
        <f>550+884+435</f>
        <v>1869</v>
      </c>
      <c r="I40" s="7">
        <f t="shared" si="3"/>
        <v>34.293577981651374</v>
      </c>
      <c r="J40" s="6">
        <v>1023</v>
      </c>
      <c r="K40" s="9">
        <f t="shared" si="2"/>
        <v>18.77064220183486</v>
      </c>
    </row>
    <row r="41" spans="1:11" s="3" customFormat="1" ht="16.5" customHeight="1">
      <c r="A41" s="128" t="s">
        <v>75</v>
      </c>
      <c r="B41" s="154" t="s">
        <v>32</v>
      </c>
      <c r="C41" s="6">
        <v>458</v>
      </c>
      <c r="D41" s="6">
        <v>439</v>
      </c>
      <c r="E41" s="7">
        <f t="shared" si="0"/>
        <v>95.85152838427948</v>
      </c>
      <c r="F41" s="6">
        <v>17</v>
      </c>
      <c r="G41" s="7">
        <f t="shared" si="1"/>
        <v>3.711790393013101</v>
      </c>
      <c r="H41" s="6">
        <v>2</v>
      </c>
      <c r="I41" s="7">
        <f t="shared" si="3"/>
        <v>0.43668122270742354</v>
      </c>
      <c r="J41" s="6">
        <v>0</v>
      </c>
      <c r="K41" s="9">
        <f t="shared" si="2"/>
        <v>0</v>
      </c>
    </row>
    <row r="42" spans="1:11" s="3" customFormat="1" ht="16.5" customHeight="1">
      <c r="A42" s="128"/>
      <c r="B42" s="154" t="s">
        <v>33</v>
      </c>
      <c r="C42" s="6">
        <v>856</v>
      </c>
      <c r="D42" s="10">
        <v>680</v>
      </c>
      <c r="E42" s="7">
        <f t="shared" si="0"/>
        <v>79.43925233644859</v>
      </c>
      <c r="F42" s="6">
        <v>120</v>
      </c>
      <c r="G42" s="7">
        <f t="shared" si="1"/>
        <v>14.018691588785046</v>
      </c>
      <c r="H42" s="6">
        <v>56</v>
      </c>
      <c r="I42" s="7">
        <f t="shared" si="3"/>
        <v>6.5420560747663545</v>
      </c>
      <c r="J42" s="6">
        <v>0</v>
      </c>
      <c r="K42" s="9">
        <f t="shared" si="2"/>
        <v>0</v>
      </c>
    </row>
    <row r="43" spans="1:11" s="3" customFormat="1" ht="19.5" customHeight="1">
      <c r="A43" s="128" t="s">
        <v>76</v>
      </c>
      <c r="B43" s="154" t="s">
        <v>32</v>
      </c>
      <c r="C43" s="6">
        <v>2399</v>
      </c>
      <c r="D43" s="6">
        <v>2243</v>
      </c>
      <c r="E43" s="7">
        <f t="shared" si="0"/>
        <v>93.49729053772406</v>
      </c>
      <c r="F43" s="6">
        <f>85+52</f>
        <v>137</v>
      </c>
      <c r="G43" s="7">
        <f t="shared" si="1"/>
        <v>5.71071279699875</v>
      </c>
      <c r="H43" s="6">
        <v>19</v>
      </c>
      <c r="I43" s="7">
        <f t="shared" si="3"/>
        <v>0.7919966652771988</v>
      </c>
      <c r="J43" s="6">
        <v>0</v>
      </c>
      <c r="K43" s="9">
        <f t="shared" si="2"/>
        <v>0</v>
      </c>
    </row>
    <row r="44" spans="1:11" s="4" customFormat="1" ht="19.5" customHeight="1">
      <c r="A44" s="128"/>
      <c r="B44" s="154" t="s">
        <v>33</v>
      </c>
      <c r="C44" s="6">
        <v>4780</v>
      </c>
      <c r="D44" s="6">
        <v>2891</v>
      </c>
      <c r="E44" s="7">
        <f t="shared" si="0"/>
        <v>60.48117154811715</v>
      </c>
      <c r="F44" s="6">
        <f>565+668</f>
        <v>1233</v>
      </c>
      <c r="G44" s="7">
        <f t="shared" si="1"/>
        <v>25.79497907949791</v>
      </c>
      <c r="H44" s="6">
        <f>552+104</f>
        <v>656</v>
      </c>
      <c r="I44" s="7">
        <f t="shared" si="3"/>
        <v>13.723849372384937</v>
      </c>
      <c r="J44" s="6">
        <v>0</v>
      </c>
      <c r="K44" s="9">
        <f t="shared" si="2"/>
        <v>0</v>
      </c>
    </row>
    <row r="45" spans="1:11" s="4" customFormat="1" ht="19.5" customHeight="1">
      <c r="A45" s="128" t="s">
        <v>77</v>
      </c>
      <c r="B45" s="154" t="s">
        <v>32</v>
      </c>
      <c r="C45" s="6">
        <f>SUM(D45,F45,H45,J45)</f>
        <v>0</v>
      </c>
      <c r="D45" s="6">
        <v>0</v>
      </c>
      <c r="E45" s="7">
        <v>0</v>
      </c>
      <c r="F45" s="6">
        <v>0</v>
      </c>
      <c r="G45" s="7">
        <v>0</v>
      </c>
      <c r="H45" s="6">
        <v>0</v>
      </c>
      <c r="I45" s="7">
        <v>0</v>
      </c>
      <c r="J45" s="6">
        <v>0</v>
      </c>
      <c r="K45" s="9">
        <v>0</v>
      </c>
    </row>
    <row r="46" spans="1:11" s="4" customFormat="1" ht="19.5" customHeight="1">
      <c r="A46" s="128"/>
      <c r="B46" s="154" t="s">
        <v>33</v>
      </c>
      <c r="C46" s="6">
        <f>SUM(D46,F46,H46,J46)</f>
        <v>0</v>
      </c>
      <c r="D46" s="6">
        <v>0</v>
      </c>
      <c r="E46" s="7">
        <v>0</v>
      </c>
      <c r="F46" s="6">
        <v>0</v>
      </c>
      <c r="G46" s="7">
        <v>0</v>
      </c>
      <c r="H46" s="6">
        <v>0</v>
      </c>
      <c r="I46" s="7">
        <v>0</v>
      </c>
      <c r="J46" s="6">
        <v>0</v>
      </c>
      <c r="K46" s="9">
        <v>0</v>
      </c>
    </row>
    <row r="47" spans="1:11" s="4" customFormat="1" ht="17.25" customHeight="1">
      <c r="A47" s="128" t="s">
        <v>78</v>
      </c>
      <c r="B47" s="154" t="s">
        <v>32</v>
      </c>
      <c r="C47" s="6">
        <f>SUM(D47,F47,H47,J47)</f>
        <v>0</v>
      </c>
      <c r="D47" s="6">
        <v>0</v>
      </c>
      <c r="E47" s="7">
        <v>0</v>
      </c>
      <c r="F47" s="6">
        <v>0</v>
      </c>
      <c r="G47" s="7">
        <v>0</v>
      </c>
      <c r="H47" s="6">
        <v>0</v>
      </c>
      <c r="I47" s="7">
        <v>0</v>
      </c>
      <c r="J47" s="6">
        <v>0</v>
      </c>
      <c r="K47" s="9">
        <v>0</v>
      </c>
    </row>
    <row r="48" spans="1:11" s="4" customFormat="1" ht="18" customHeight="1" thickBot="1">
      <c r="A48" s="129"/>
      <c r="B48" s="155" t="s">
        <v>33</v>
      </c>
      <c r="C48" s="11">
        <f>SUM(D48,F48,H48,J48)</f>
        <v>0</v>
      </c>
      <c r="D48" s="12">
        <v>0</v>
      </c>
      <c r="E48" s="13">
        <v>0</v>
      </c>
      <c r="F48" s="11">
        <v>0</v>
      </c>
      <c r="G48" s="13">
        <v>0</v>
      </c>
      <c r="H48" s="11">
        <v>0</v>
      </c>
      <c r="I48" s="13">
        <v>0</v>
      </c>
      <c r="J48" s="11">
        <v>0</v>
      </c>
      <c r="K48" s="14">
        <v>0</v>
      </c>
    </row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</sheetData>
  <sheetProtection/>
  <mergeCells count="30">
    <mergeCell ref="A17:A18"/>
    <mergeCell ref="A19:A20"/>
    <mergeCell ref="A21:A22"/>
    <mergeCell ref="A23:A24"/>
    <mergeCell ref="A1:H1"/>
    <mergeCell ref="I2:K2"/>
    <mergeCell ref="A3:A4"/>
    <mergeCell ref="B3:C4"/>
    <mergeCell ref="D3:E3"/>
    <mergeCell ref="F3:G3"/>
    <mergeCell ref="H3:I3"/>
    <mergeCell ref="J3:K3"/>
    <mergeCell ref="A45:A46"/>
    <mergeCell ref="A47:A48"/>
    <mergeCell ref="A5:A6"/>
    <mergeCell ref="A7:A8"/>
    <mergeCell ref="A9:A10"/>
    <mergeCell ref="A11:A12"/>
    <mergeCell ref="A13:A14"/>
    <mergeCell ref="A15:A16"/>
    <mergeCell ref="A37:A38"/>
    <mergeCell ref="A39:A40"/>
    <mergeCell ref="A25:A26"/>
    <mergeCell ref="A27:A28"/>
    <mergeCell ref="A41:A42"/>
    <mergeCell ref="A43:A44"/>
    <mergeCell ref="A33:A34"/>
    <mergeCell ref="A35:A36"/>
    <mergeCell ref="A29:A30"/>
    <mergeCell ref="A31:A32"/>
  </mergeCells>
  <printOptions/>
  <pageMargins left="0.49" right="0.3937007874015748" top="0.83" bottom="0.31496062992125984" header="0.5118110236220472" footer="0.1968503937007874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F5" sqref="F5:G5"/>
    </sheetView>
  </sheetViews>
  <sheetFormatPr defaultColWidth="8.88671875" defaultRowHeight="13.5"/>
  <cols>
    <col min="1" max="1" width="15.21484375" style="0" customWidth="1"/>
    <col min="2" max="2" width="7.3359375" style="0" customWidth="1"/>
    <col min="5" max="5" width="7.88671875" style="0" bestFit="1" customWidth="1"/>
    <col min="7" max="8" width="7.88671875" style="0" bestFit="1" customWidth="1"/>
    <col min="10" max="10" width="6.3359375" style="0" bestFit="1" customWidth="1"/>
    <col min="11" max="11" width="7.88671875" style="0" bestFit="1" customWidth="1"/>
  </cols>
  <sheetData>
    <row r="1" s="3" customFormat="1" ht="25.5">
      <c r="A1" s="1" t="s">
        <v>79</v>
      </c>
    </row>
    <row r="2" spans="9:11" s="3" customFormat="1" ht="15.75" customHeight="1" thickBot="1">
      <c r="I2" s="135" t="s">
        <v>80</v>
      </c>
      <c r="J2" s="135"/>
      <c r="K2" s="135"/>
    </row>
    <row r="3" spans="1:11" s="3" customFormat="1" ht="19.5" customHeight="1">
      <c r="A3" s="156" t="s">
        <v>81</v>
      </c>
      <c r="B3" s="157" t="s">
        <v>82</v>
      </c>
      <c r="C3" s="157"/>
      <c r="D3" s="157" t="s">
        <v>83</v>
      </c>
      <c r="E3" s="157"/>
      <c r="F3" s="157" t="s">
        <v>84</v>
      </c>
      <c r="G3" s="157"/>
      <c r="H3" s="157" t="s">
        <v>158</v>
      </c>
      <c r="I3" s="157"/>
      <c r="J3" s="157" t="s">
        <v>85</v>
      </c>
      <c r="K3" s="158"/>
    </row>
    <row r="4" spans="1:11" s="3" customFormat="1" ht="19.5" customHeight="1">
      <c r="A4" s="159"/>
      <c r="B4" s="160"/>
      <c r="C4" s="160"/>
      <c r="D4" s="161"/>
      <c r="E4" s="161" t="s">
        <v>86</v>
      </c>
      <c r="F4" s="161"/>
      <c r="G4" s="161" t="s">
        <v>86</v>
      </c>
      <c r="H4" s="161"/>
      <c r="I4" s="161" t="s">
        <v>86</v>
      </c>
      <c r="J4" s="161"/>
      <c r="K4" s="162" t="s">
        <v>86</v>
      </c>
    </row>
    <row r="5" spans="1:11" s="3" customFormat="1" ht="15" customHeight="1">
      <c r="A5" s="128" t="s">
        <v>87</v>
      </c>
      <c r="B5" s="163" t="s">
        <v>88</v>
      </c>
      <c r="C5" s="164">
        <v>19444</v>
      </c>
      <c r="D5" s="164">
        <v>17189</v>
      </c>
      <c r="E5" s="165">
        <f>D5/C5*100</f>
        <v>88.40259205924707</v>
      </c>
      <c r="F5" s="164">
        <v>1586</v>
      </c>
      <c r="G5" s="165">
        <f>F5/C5*100</f>
        <v>8.156757868751285</v>
      </c>
      <c r="H5" s="164">
        <v>292</v>
      </c>
      <c r="I5" s="165">
        <f>H5/C5*100</f>
        <v>1.501748611396832</v>
      </c>
      <c r="J5" s="164">
        <v>377</v>
      </c>
      <c r="K5" s="166">
        <f>J5/C5*100</f>
        <v>1.9389014606048138</v>
      </c>
    </row>
    <row r="6" spans="1:11" s="3" customFormat="1" ht="15" customHeight="1">
      <c r="A6" s="128"/>
      <c r="B6" s="163" t="s">
        <v>89</v>
      </c>
      <c r="C6" s="164">
        <v>75898</v>
      </c>
      <c r="D6" s="164">
        <v>40709</v>
      </c>
      <c r="E6" s="165">
        <f>D6/C6*100</f>
        <v>53.63645945874727</v>
      </c>
      <c r="F6" s="164">
        <v>24538</v>
      </c>
      <c r="G6" s="165">
        <f>F6/C6*100</f>
        <v>32.33023268070305</v>
      </c>
      <c r="H6" s="164">
        <v>9208</v>
      </c>
      <c r="I6" s="165">
        <f>H6/C6*100</f>
        <v>12.132071991356822</v>
      </c>
      <c r="J6" s="164">
        <v>1443</v>
      </c>
      <c r="K6" s="166">
        <f>J6/C6*100</f>
        <v>1.901235869192864</v>
      </c>
    </row>
    <row r="7" spans="1:11" s="3" customFormat="1" ht="15" customHeight="1">
      <c r="A7" s="128" t="s">
        <v>58</v>
      </c>
      <c r="B7" s="167" t="s">
        <v>88</v>
      </c>
      <c r="C7" s="17">
        <f>SUM(D7,F7,H7,J7)</f>
        <v>0</v>
      </c>
      <c r="D7" s="17">
        <v>0</v>
      </c>
      <c r="E7" s="18">
        <v>0</v>
      </c>
      <c r="F7" s="17">
        <v>0</v>
      </c>
      <c r="G7" s="18">
        <v>0</v>
      </c>
      <c r="H7" s="17">
        <v>0</v>
      </c>
      <c r="I7" s="19" t="s">
        <v>90</v>
      </c>
      <c r="J7" s="17">
        <v>0</v>
      </c>
      <c r="K7" s="20" t="s">
        <v>90</v>
      </c>
    </row>
    <row r="8" spans="1:11" s="3" customFormat="1" ht="15" customHeight="1">
      <c r="A8" s="128"/>
      <c r="B8" s="167" t="s">
        <v>89</v>
      </c>
      <c r="C8" s="17">
        <f>SUM(D8,F8,H8,J8)</f>
        <v>0</v>
      </c>
      <c r="D8" s="17">
        <v>0</v>
      </c>
      <c r="E8" s="18">
        <v>0</v>
      </c>
      <c r="F8" s="17">
        <v>0</v>
      </c>
      <c r="G8" s="18">
        <v>0</v>
      </c>
      <c r="H8" s="17">
        <v>0</v>
      </c>
      <c r="I8" s="19" t="s">
        <v>90</v>
      </c>
      <c r="J8" s="17">
        <v>0</v>
      </c>
      <c r="K8" s="20" t="s">
        <v>90</v>
      </c>
    </row>
    <row r="9" spans="1:11" s="3" customFormat="1" ht="15" customHeight="1">
      <c r="A9" s="128" t="s">
        <v>59</v>
      </c>
      <c r="B9" s="167" t="s">
        <v>88</v>
      </c>
      <c r="C9" s="17">
        <v>1</v>
      </c>
      <c r="D9" s="21">
        <v>0</v>
      </c>
      <c r="E9" s="18" t="s">
        <v>90</v>
      </c>
      <c r="F9" s="17">
        <v>1</v>
      </c>
      <c r="G9" s="18">
        <f aca="true" t="shared" si="0" ref="G9:G44">F9/C9*100</f>
        <v>100</v>
      </c>
      <c r="H9" s="17">
        <v>0</v>
      </c>
      <c r="I9" s="19">
        <f aca="true" t="shared" si="1" ref="I9:I16">H9/C9*100</f>
        <v>0</v>
      </c>
      <c r="J9" s="17">
        <v>0</v>
      </c>
      <c r="K9" s="20">
        <f>J9/C9*100</f>
        <v>0</v>
      </c>
    </row>
    <row r="10" spans="1:11" s="3" customFormat="1" ht="15" customHeight="1">
      <c r="A10" s="128"/>
      <c r="B10" s="167" t="s">
        <v>89</v>
      </c>
      <c r="C10" s="17">
        <v>8</v>
      </c>
      <c r="D10" s="21">
        <v>0</v>
      </c>
      <c r="E10" s="18" t="s">
        <v>90</v>
      </c>
      <c r="F10" s="17">
        <v>8</v>
      </c>
      <c r="G10" s="18">
        <f t="shared" si="0"/>
        <v>100</v>
      </c>
      <c r="H10" s="17">
        <v>0</v>
      </c>
      <c r="I10" s="19">
        <f t="shared" si="1"/>
        <v>0</v>
      </c>
      <c r="J10" s="17">
        <v>0</v>
      </c>
      <c r="K10" s="20">
        <f aca="true" t="shared" si="2" ref="K10:K20">J10/C10*100</f>
        <v>0</v>
      </c>
    </row>
    <row r="11" spans="1:11" s="3" customFormat="1" ht="15" customHeight="1">
      <c r="A11" s="128" t="s">
        <v>60</v>
      </c>
      <c r="B11" s="167" t="s">
        <v>88</v>
      </c>
      <c r="C11" s="17">
        <v>3154</v>
      </c>
      <c r="D11" s="17">
        <v>2816</v>
      </c>
      <c r="E11" s="18">
        <f aca="true" t="shared" si="3" ref="E11:E44">D11/C11*100</f>
        <v>89.28344958782498</v>
      </c>
      <c r="F11" s="17">
        <v>335</v>
      </c>
      <c r="G11" s="18">
        <f t="shared" si="0"/>
        <v>10.62143310082435</v>
      </c>
      <c r="H11" s="17">
        <v>1</v>
      </c>
      <c r="I11" s="19">
        <f t="shared" si="1"/>
        <v>0.03170577045022194</v>
      </c>
      <c r="J11" s="17">
        <v>2</v>
      </c>
      <c r="K11" s="20">
        <f t="shared" si="2"/>
        <v>0.06341154090044387</v>
      </c>
    </row>
    <row r="12" spans="1:11" s="3" customFormat="1" ht="15" customHeight="1">
      <c r="A12" s="128"/>
      <c r="B12" s="167" t="s">
        <v>89</v>
      </c>
      <c r="C12" s="17">
        <v>21595</v>
      </c>
      <c r="D12" s="17">
        <v>11485</v>
      </c>
      <c r="E12" s="18">
        <f t="shared" si="3"/>
        <v>53.18360731650845</v>
      </c>
      <c r="F12" s="17">
        <v>10060</v>
      </c>
      <c r="G12" s="18">
        <f t="shared" si="0"/>
        <v>46.5848576059273</v>
      </c>
      <c r="H12" s="17">
        <v>27</v>
      </c>
      <c r="I12" s="19">
        <f t="shared" si="1"/>
        <v>0.12502894188469554</v>
      </c>
      <c r="J12" s="17">
        <v>23</v>
      </c>
      <c r="K12" s="20">
        <f t="shared" si="2"/>
        <v>0.10650613567955544</v>
      </c>
    </row>
    <row r="13" spans="1:11" s="3" customFormat="1" ht="15" customHeight="1">
      <c r="A13" s="128" t="s">
        <v>61</v>
      </c>
      <c r="B13" s="167" t="s">
        <v>88</v>
      </c>
      <c r="C13" s="17">
        <v>8</v>
      </c>
      <c r="D13" s="17">
        <v>0</v>
      </c>
      <c r="E13" s="18">
        <f t="shared" si="3"/>
        <v>0</v>
      </c>
      <c r="F13" s="17">
        <v>4</v>
      </c>
      <c r="G13" s="18">
        <f t="shared" si="0"/>
        <v>50</v>
      </c>
      <c r="H13" s="17">
        <v>4</v>
      </c>
      <c r="I13" s="18">
        <f t="shared" si="1"/>
        <v>50</v>
      </c>
      <c r="J13" s="22">
        <v>0</v>
      </c>
      <c r="K13" s="20">
        <f t="shared" si="2"/>
        <v>0</v>
      </c>
    </row>
    <row r="14" spans="1:11" s="3" customFormat="1" ht="15" customHeight="1">
      <c r="A14" s="128"/>
      <c r="B14" s="167" t="s">
        <v>89</v>
      </c>
      <c r="C14" s="17">
        <v>402</v>
      </c>
      <c r="D14" s="17">
        <v>0</v>
      </c>
      <c r="E14" s="18">
        <f t="shared" si="3"/>
        <v>0</v>
      </c>
      <c r="F14" s="17">
        <v>79</v>
      </c>
      <c r="G14" s="18">
        <f t="shared" si="0"/>
        <v>19.65174129353234</v>
      </c>
      <c r="H14" s="17">
        <v>323</v>
      </c>
      <c r="I14" s="18">
        <f t="shared" si="1"/>
        <v>80.34825870646766</v>
      </c>
      <c r="J14" s="22">
        <v>0</v>
      </c>
      <c r="K14" s="20">
        <f t="shared" si="2"/>
        <v>0</v>
      </c>
    </row>
    <row r="15" spans="1:11" s="3" customFormat="1" ht="19.5" customHeight="1">
      <c r="A15" s="130" t="s">
        <v>159</v>
      </c>
      <c r="B15" s="167" t="s">
        <v>88</v>
      </c>
      <c r="C15" s="17">
        <v>51</v>
      </c>
      <c r="D15" s="17">
        <v>16</v>
      </c>
      <c r="E15" s="18">
        <f t="shared" si="3"/>
        <v>31.372549019607842</v>
      </c>
      <c r="F15" s="17">
        <v>29</v>
      </c>
      <c r="G15" s="18">
        <f t="shared" si="0"/>
        <v>56.86274509803921</v>
      </c>
      <c r="H15" s="17">
        <v>6</v>
      </c>
      <c r="I15" s="18">
        <f t="shared" si="1"/>
        <v>11.76470588235294</v>
      </c>
      <c r="J15" s="17">
        <v>0</v>
      </c>
      <c r="K15" s="20">
        <f t="shared" si="2"/>
        <v>0</v>
      </c>
    </row>
    <row r="16" spans="1:11" s="3" customFormat="1" ht="19.5" customHeight="1">
      <c r="A16" s="131"/>
      <c r="B16" s="167" t="s">
        <v>89</v>
      </c>
      <c r="C16" s="17">
        <v>471</v>
      </c>
      <c r="D16" s="17">
        <v>46</v>
      </c>
      <c r="E16" s="18">
        <f t="shared" si="3"/>
        <v>9.766454352441615</v>
      </c>
      <c r="F16" s="17">
        <v>226</v>
      </c>
      <c r="G16" s="18">
        <f t="shared" si="0"/>
        <v>47.983014861995755</v>
      </c>
      <c r="H16" s="17">
        <v>199</v>
      </c>
      <c r="I16" s="18">
        <f t="shared" si="1"/>
        <v>42.25053078556263</v>
      </c>
      <c r="J16" s="17">
        <v>0</v>
      </c>
      <c r="K16" s="20">
        <f t="shared" si="2"/>
        <v>0</v>
      </c>
    </row>
    <row r="17" spans="1:11" s="3" customFormat="1" ht="15" customHeight="1">
      <c r="A17" s="128" t="s">
        <v>63</v>
      </c>
      <c r="B17" s="167" t="s">
        <v>88</v>
      </c>
      <c r="C17" s="17">
        <v>603</v>
      </c>
      <c r="D17" s="17">
        <v>436</v>
      </c>
      <c r="E17" s="18">
        <f t="shared" si="3"/>
        <v>72.30514096185739</v>
      </c>
      <c r="F17" s="17">
        <v>167</v>
      </c>
      <c r="G17" s="18">
        <f t="shared" si="0"/>
        <v>27.69485903814262</v>
      </c>
      <c r="H17" s="17">
        <v>0</v>
      </c>
      <c r="I17" s="18" t="s">
        <v>90</v>
      </c>
      <c r="J17" s="17">
        <v>0</v>
      </c>
      <c r="K17" s="20">
        <f t="shared" si="2"/>
        <v>0</v>
      </c>
    </row>
    <row r="18" spans="1:11" s="3" customFormat="1" ht="15" customHeight="1">
      <c r="A18" s="128"/>
      <c r="B18" s="167" t="s">
        <v>89</v>
      </c>
      <c r="C18" s="17">
        <v>2867</v>
      </c>
      <c r="D18" s="17">
        <v>1044</v>
      </c>
      <c r="E18" s="18">
        <f t="shared" si="3"/>
        <v>36.414370422043945</v>
      </c>
      <c r="F18" s="17">
        <v>1823</v>
      </c>
      <c r="G18" s="18">
        <f t="shared" si="0"/>
        <v>63.58562957795605</v>
      </c>
      <c r="H18" s="17">
        <v>0</v>
      </c>
      <c r="I18" s="18" t="s">
        <v>90</v>
      </c>
      <c r="J18" s="17">
        <v>0</v>
      </c>
      <c r="K18" s="20">
        <f t="shared" si="2"/>
        <v>0</v>
      </c>
    </row>
    <row r="19" spans="1:11" s="3" customFormat="1" ht="15" customHeight="1">
      <c r="A19" s="128" t="s">
        <v>64</v>
      </c>
      <c r="B19" s="167" t="s">
        <v>88</v>
      </c>
      <c r="C19" s="17">
        <v>5531</v>
      </c>
      <c r="D19" s="17">
        <v>4853</v>
      </c>
      <c r="E19" s="18">
        <f t="shared" si="3"/>
        <v>87.74181883926957</v>
      </c>
      <c r="F19" s="17">
        <v>671</v>
      </c>
      <c r="G19" s="18">
        <f t="shared" si="0"/>
        <v>12.131621768215513</v>
      </c>
      <c r="H19" s="17">
        <v>6</v>
      </c>
      <c r="I19" s="18">
        <f aca="true" t="shared" si="4" ref="I19:I44">H19/C19*100</f>
        <v>0.10847947929849937</v>
      </c>
      <c r="J19" s="22">
        <v>1</v>
      </c>
      <c r="K19" s="20">
        <f t="shared" si="2"/>
        <v>0.01807991321641656</v>
      </c>
    </row>
    <row r="20" spans="1:11" s="3" customFormat="1" ht="15" customHeight="1">
      <c r="A20" s="128"/>
      <c r="B20" s="167" t="s">
        <v>89</v>
      </c>
      <c r="C20" s="17">
        <v>14258</v>
      </c>
      <c r="D20" s="17">
        <v>9812</v>
      </c>
      <c r="E20" s="18">
        <f t="shared" si="3"/>
        <v>68.81750596156544</v>
      </c>
      <c r="F20" s="17">
        <v>4409</v>
      </c>
      <c r="G20" s="18">
        <f t="shared" si="0"/>
        <v>30.92299060176743</v>
      </c>
      <c r="H20" s="17">
        <v>31</v>
      </c>
      <c r="I20" s="18">
        <f t="shared" si="4"/>
        <v>0.21742179828868005</v>
      </c>
      <c r="J20" s="22">
        <v>6</v>
      </c>
      <c r="K20" s="20">
        <f t="shared" si="2"/>
        <v>0.0420816383784542</v>
      </c>
    </row>
    <row r="21" spans="1:11" s="3" customFormat="1" ht="15" customHeight="1">
      <c r="A21" s="128" t="s">
        <v>65</v>
      </c>
      <c r="B21" s="167" t="s">
        <v>88</v>
      </c>
      <c r="C21" s="17">
        <v>1929</v>
      </c>
      <c r="D21" s="17">
        <v>1859</v>
      </c>
      <c r="E21" s="18">
        <f t="shared" si="3"/>
        <v>96.37117677553137</v>
      </c>
      <c r="F21" s="17">
        <v>64</v>
      </c>
      <c r="G21" s="18">
        <f t="shared" si="0"/>
        <v>3.3177812337998964</v>
      </c>
      <c r="H21" s="17">
        <v>4</v>
      </c>
      <c r="I21" s="18">
        <f t="shared" si="4"/>
        <v>0.20736132711249353</v>
      </c>
      <c r="J21" s="17">
        <v>2</v>
      </c>
      <c r="K21" s="20">
        <f aca="true" t="shared" si="5" ref="K21:K44">J21/C21*100</f>
        <v>0.10368066355624676</v>
      </c>
    </row>
    <row r="22" spans="1:11" s="3" customFormat="1" ht="15" customHeight="1">
      <c r="A22" s="128"/>
      <c r="B22" s="167" t="s">
        <v>89</v>
      </c>
      <c r="C22" s="17">
        <v>5038</v>
      </c>
      <c r="D22" s="17">
        <v>2445</v>
      </c>
      <c r="E22" s="18">
        <f t="shared" si="3"/>
        <v>48.53116315998412</v>
      </c>
      <c r="F22" s="17">
        <v>2534</v>
      </c>
      <c r="G22" s="18">
        <f t="shared" si="0"/>
        <v>50.29773719730052</v>
      </c>
      <c r="H22" s="17">
        <v>26</v>
      </c>
      <c r="I22" s="18">
        <f t="shared" si="4"/>
        <v>0.5160778086542279</v>
      </c>
      <c r="J22" s="17">
        <v>33</v>
      </c>
      <c r="K22" s="20">
        <f t="shared" si="5"/>
        <v>0.6550218340611353</v>
      </c>
    </row>
    <row r="23" spans="1:11" s="3" customFormat="1" ht="15" customHeight="1">
      <c r="A23" s="128" t="s">
        <v>66</v>
      </c>
      <c r="B23" s="167" t="s">
        <v>88</v>
      </c>
      <c r="C23" s="17">
        <v>3195</v>
      </c>
      <c r="D23" s="17">
        <v>3180</v>
      </c>
      <c r="E23" s="18">
        <f t="shared" si="3"/>
        <v>99.53051643192488</v>
      </c>
      <c r="F23" s="17">
        <v>13</v>
      </c>
      <c r="G23" s="18">
        <f t="shared" si="0"/>
        <v>0.4068857589984351</v>
      </c>
      <c r="H23" s="17">
        <v>1</v>
      </c>
      <c r="I23" s="18">
        <f t="shared" si="4"/>
        <v>0.03129890453834116</v>
      </c>
      <c r="J23" s="22">
        <v>1</v>
      </c>
      <c r="K23" s="20">
        <f t="shared" si="5"/>
        <v>0.03129890453834116</v>
      </c>
    </row>
    <row r="24" spans="1:11" s="3" customFormat="1" ht="15" customHeight="1">
      <c r="A24" s="128"/>
      <c r="B24" s="167" t="s">
        <v>89</v>
      </c>
      <c r="C24" s="17">
        <v>6504</v>
      </c>
      <c r="D24" s="17">
        <v>6400</v>
      </c>
      <c r="E24" s="18">
        <f t="shared" si="3"/>
        <v>98.4009840098401</v>
      </c>
      <c r="F24" s="17">
        <v>93</v>
      </c>
      <c r="G24" s="18">
        <f t="shared" si="0"/>
        <v>1.429889298892989</v>
      </c>
      <c r="H24" s="17">
        <v>4</v>
      </c>
      <c r="I24" s="18">
        <f t="shared" si="4"/>
        <v>0.06150061500615006</v>
      </c>
      <c r="J24" s="22">
        <v>7</v>
      </c>
      <c r="K24" s="20">
        <f t="shared" si="5"/>
        <v>0.10762607626076261</v>
      </c>
    </row>
    <row r="25" spans="1:11" s="3" customFormat="1" ht="16.5" customHeight="1">
      <c r="A25" s="128" t="s">
        <v>67</v>
      </c>
      <c r="B25" s="167" t="s">
        <v>88</v>
      </c>
      <c r="C25" s="17">
        <v>39</v>
      </c>
      <c r="D25" s="17">
        <v>14</v>
      </c>
      <c r="E25" s="18">
        <f t="shared" si="3"/>
        <v>35.8974358974359</v>
      </c>
      <c r="F25" s="17">
        <v>16</v>
      </c>
      <c r="G25" s="18">
        <f t="shared" si="0"/>
        <v>41.02564102564102</v>
      </c>
      <c r="H25" s="17">
        <v>9</v>
      </c>
      <c r="I25" s="18">
        <f t="shared" si="4"/>
        <v>23.076923076923077</v>
      </c>
      <c r="J25" s="17">
        <v>0</v>
      </c>
      <c r="K25" s="20">
        <f t="shared" si="5"/>
        <v>0</v>
      </c>
    </row>
    <row r="26" spans="1:11" s="3" customFormat="1" ht="16.5" customHeight="1">
      <c r="A26" s="128"/>
      <c r="B26" s="167" t="s">
        <v>89</v>
      </c>
      <c r="C26" s="17">
        <v>557</v>
      </c>
      <c r="D26" s="17">
        <v>19</v>
      </c>
      <c r="E26" s="18">
        <f t="shared" si="3"/>
        <v>3.4111310592459607</v>
      </c>
      <c r="F26" s="17">
        <v>322</v>
      </c>
      <c r="G26" s="18">
        <f t="shared" si="0"/>
        <v>57.809694793536806</v>
      </c>
      <c r="H26" s="17">
        <v>216</v>
      </c>
      <c r="I26" s="18">
        <f t="shared" si="4"/>
        <v>38.77917414721723</v>
      </c>
      <c r="J26" s="17">
        <v>0</v>
      </c>
      <c r="K26" s="20">
        <f t="shared" si="5"/>
        <v>0</v>
      </c>
    </row>
    <row r="27" spans="1:11" s="3" customFormat="1" ht="15" customHeight="1">
      <c r="A27" s="128" t="s">
        <v>68</v>
      </c>
      <c r="B27" s="167" t="s">
        <v>88</v>
      </c>
      <c r="C27" s="17">
        <v>164</v>
      </c>
      <c r="D27" s="17">
        <v>31</v>
      </c>
      <c r="E27" s="18">
        <f t="shared" si="3"/>
        <v>18.902439024390244</v>
      </c>
      <c r="F27" s="17">
        <v>75</v>
      </c>
      <c r="G27" s="18">
        <f t="shared" si="0"/>
        <v>45.73170731707317</v>
      </c>
      <c r="H27" s="17">
        <v>58</v>
      </c>
      <c r="I27" s="18">
        <f t="shared" si="4"/>
        <v>35.36585365853659</v>
      </c>
      <c r="J27" s="17">
        <v>0</v>
      </c>
      <c r="K27" s="20">
        <f t="shared" si="5"/>
        <v>0</v>
      </c>
    </row>
    <row r="28" spans="1:11" s="3" customFormat="1" ht="15" customHeight="1">
      <c r="A28" s="128"/>
      <c r="B28" s="167" t="s">
        <v>89</v>
      </c>
      <c r="C28" s="17">
        <v>1900</v>
      </c>
      <c r="D28" s="17">
        <v>55</v>
      </c>
      <c r="E28" s="18">
        <f t="shared" si="3"/>
        <v>2.8947368421052633</v>
      </c>
      <c r="F28" s="17">
        <v>1350</v>
      </c>
      <c r="G28" s="18">
        <f t="shared" si="0"/>
        <v>71.05263157894737</v>
      </c>
      <c r="H28" s="17">
        <v>495</v>
      </c>
      <c r="I28" s="18">
        <f t="shared" si="4"/>
        <v>26.052631578947366</v>
      </c>
      <c r="J28" s="17">
        <v>0</v>
      </c>
      <c r="K28" s="20">
        <f t="shared" si="5"/>
        <v>0</v>
      </c>
    </row>
    <row r="29" spans="1:11" s="3" customFormat="1" ht="15" customHeight="1">
      <c r="A29" s="128" t="s">
        <v>69</v>
      </c>
      <c r="B29" s="167" t="s">
        <v>88</v>
      </c>
      <c r="C29" s="17">
        <v>358</v>
      </c>
      <c r="D29" s="17">
        <v>245</v>
      </c>
      <c r="E29" s="18">
        <f t="shared" si="3"/>
        <v>68.43575418994413</v>
      </c>
      <c r="F29" s="17">
        <v>63</v>
      </c>
      <c r="G29" s="18">
        <f t="shared" si="0"/>
        <v>17.59776536312849</v>
      </c>
      <c r="H29" s="17">
        <v>2</v>
      </c>
      <c r="I29" s="18">
        <f t="shared" si="4"/>
        <v>0.5586592178770949</v>
      </c>
      <c r="J29" s="22">
        <v>48</v>
      </c>
      <c r="K29" s="20">
        <f t="shared" si="5"/>
        <v>13.40782122905028</v>
      </c>
    </row>
    <row r="30" spans="1:11" s="3" customFormat="1" ht="15" customHeight="1">
      <c r="A30" s="128"/>
      <c r="B30" s="167" t="s">
        <v>89</v>
      </c>
      <c r="C30" s="17">
        <v>1384</v>
      </c>
      <c r="D30" s="17">
        <v>466</v>
      </c>
      <c r="E30" s="18">
        <f t="shared" si="3"/>
        <v>33.67052023121387</v>
      </c>
      <c r="F30" s="17">
        <v>594</v>
      </c>
      <c r="G30" s="18">
        <f t="shared" si="0"/>
        <v>42.919075144508675</v>
      </c>
      <c r="H30" s="17">
        <v>19</v>
      </c>
      <c r="I30" s="18">
        <f t="shared" si="4"/>
        <v>1.3728323699421965</v>
      </c>
      <c r="J30" s="22">
        <v>305</v>
      </c>
      <c r="K30" s="20">
        <f t="shared" si="5"/>
        <v>22.03757225433526</v>
      </c>
    </row>
    <row r="31" spans="1:11" s="3" customFormat="1" ht="15" customHeight="1">
      <c r="A31" s="128" t="s">
        <v>70</v>
      </c>
      <c r="B31" s="167" t="s">
        <v>88</v>
      </c>
      <c r="C31" s="17">
        <v>238</v>
      </c>
      <c r="D31" s="17">
        <v>188</v>
      </c>
      <c r="E31" s="18">
        <f t="shared" si="3"/>
        <v>78.99159663865547</v>
      </c>
      <c r="F31" s="17">
        <v>41</v>
      </c>
      <c r="G31" s="18">
        <f t="shared" si="0"/>
        <v>17.22689075630252</v>
      </c>
      <c r="H31" s="17">
        <v>9</v>
      </c>
      <c r="I31" s="18">
        <f t="shared" si="4"/>
        <v>3.7815126050420167</v>
      </c>
      <c r="J31" s="22">
        <v>0</v>
      </c>
      <c r="K31" s="20">
        <f t="shared" si="5"/>
        <v>0</v>
      </c>
    </row>
    <row r="32" spans="1:11" s="3" customFormat="1" ht="15" customHeight="1">
      <c r="A32" s="128"/>
      <c r="B32" s="167" t="s">
        <v>89</v>
      </c>
      <c r="C32" s="17">
        <v>1364</v>
      </c>
      <c r="D32" s="17">
        <v>613</v>
      </c>
      <c r="E32" s="18">
        <f t="shared" si="3"/>
        <v>44.941348973607035</v>
      </c>
      <c r="F32" s="17">
        <v>414</v>
      </c>
      <c r="G32" s="18">
        <f t="shared" si="0"/>
        <v>30.35190615835777</v>
      </c>
      <c r="H32" s="17">
        <v>337</v>
      </c>
      <c r="I32" s="18">
        <f t="shared" si="4"/>
        <v>24.70674486803519</v>
      </c>
      <c r="J32" s="22">
        <v>0</v>
      </c>
      <c r="K32" s="20">
        <f t="shared" si="5"/>
        <v>0</v>
      </c>
    </row>
    <row r="33" spans="1:11" s="3" customFormat="1" ht="15" customHeight="1">
      <c r="A33" s="128" t="s">
        <v>71</v>
      </c>
      <c r="B33" s="167" t="s">
        <v>88</v>
      </c>
      <c r="C33" s="17">
        <v>203</v>
      </c>
      <c r="D33" s="17">
        <v>135</v>
      </c>
      <c r="E33" s="18">
        <f t="shared" si="3"/>
        <v>66.50246305418719</v>
      </c>
      <c r="F33" s="17">
        <v>60</v>
      </c>
      <c r="G33" s="18">
        <f t="shared" si="0"/>
        <v>29.55665024630542</v>
      </c>
      <c r="H33" s="17">
        <v>7</v>
      </c>
      <c r="I33" s="18">
        <f t="shared" si="4"/>
        <v>3.4482758620689653</v>
      </c>
      <c r="J33" s="17">
        <v>1</v>
      </c>
      <c r="K33" s="20">
        <f t="shared" si="5"/>
        <v>0.49261083743842365</v>
      </c>
    </row>
    <row r="34" spans="1:11" s="3" customFormat="1" ht="15" customHeight="1">
      <c r="A34" s="128"/>
      <c r="B34" s="167" t="s">
        <v>89</v>
      </c>
      <c r="C34" s="17">
        <v>2522</v>
      </c>
      <c r="D34" s="17">
        <v>436</v>
      </c>
      <c r="E34" s="18">
        <f t="shared" si="3"/>
        <v>17.287866772402854</v>
      </c>
      <c r="F34" s="17">
        <v>1962</v>
      </c>
      <c r="G34" s="18">
        <f t="shared" si="0"/>
        <v>77.79540047581285</v>
      </c>
      <c r="H34" s="17">
        <v>114</v>
      </c>
      <c r="I34" s="18">
        <f t="shared" si="4"/>
        <v>4.520222045995242</v>
      </c>
      <c r="J34" s="17">
        <v>10</v>
      </c>
      <c r="K34" s="20">
        <f t="shared" si="5"/>
        <v>0.3965107057890563</v>
      </c>
    </row>
    <row r="35" spans="1:11" s="3" customFormat="1" ht="15" customHeight="1">
      <c r="A35" s="128" t="s">
        <v>72</v>
      </c>
      <c r="B35" s="167" t="s">
        <v>88</v>
      </c>
      <c r="C35" s="17">
        <v>38</v>
      </c>
      <c r="D35" s="17">
        <v>0</v>
      </c>
      <c r="E35" s="18">
        <f t="shared" si="3"/>
        <v>0</v>
      </c>
      <c r="F35" s="17">
        <v>0</v>
      </c>
      <c r="G35" s="18">
        <f t="shared" si="0"/>
        <v>0</v>
      </c>
      <c r="H35" s="17">
        <v>38</v>
      </c>
      <c r="I35" s="18">
        <f t="shared" si="4"/>
        <v>100</v>
      </c>
      <c r="J35" s="22">
        <v>0</v>
      </c>
      <c r="K35" s="20">
        <f t="shared" si="5"/>
        <v>0</v>
      </c>
    </row>
    <row r="36" spans="1:11" s="3" customFormat="1" ht="15" customHeight="1">
      <c r="A36" s="128"/>
      <c r="B36" s="167" t="s">
        <v>89</v>
      </c>
      <c r="C36" s="17">
        <v>2675</v>
      </c>
      <c r="D36" s="17">
        <v>0</v>
      </c>
      <c r="E36" s="18">
        <f t="shared" si="3"/>
        <v>0</v>
      </c>
      <c r="F36" s="17">
        <v>0</v>
      </c>
      <c r="G36" s="18">
        <f t="shared" si="0"/>
        <v>0</v>
      </c>
      <c r="H36" s="17">
        <v>2675</v>
      </c>
      <c r="I36" s="18">
        <f t="shared" si="4"/>
        <v>100</v>
      </c>
      <c r="J36" s="22">
        <v>0</v>
      </c>
      <c r="K36" s="20">
        <f t="shared" si="5"/>
        <v>0</v>
      </c>
    </row>
    <row r="37" spans="1:11" s="3" customFormat="1" ht="15" customHeight="1">
      <c r="A37" s="128" t="s">
        <v>73</v>
      </c>
      <c r="B37" s="167" t="s">
        <v>88</v>
      </c>
      <c r="C37" s="17">
        <v>557</v>
      </c>
      <c r="D37" s="17">
        <v>484</v>
      </c>
      <c r="E37" s="18">
        <f t="shared" si="3"/>
        <v>86.89407540394973</v>
      </c>
      <c r="F37" s="17">
        <v>9</v>
      </c>
      <c r="G37" s="18">
        <f t="shared" si="0"/>
        <v>1.615798922800718</v>
      </c>
      <c r="H37" s="17">
        <v>51</v>
      </c>
      <c r="I37" s="18">
        <f t="shared" si="4"/>
        <v>9.156193895870736</v>
      </c>
      <c r="J37" s="22">
        <v>13</v>
      </c>
      <c r="K37" s="20">
        <f t="shared" si="5"/>
        <v>2.333931777378815</v>
      </c>
    </row>
    <row r="38" spans="1:11" s="3" customFormat="1" ht="15" customHeight="1">
      <c r="A38" s="128"/>
      <c r="B38" s="167" t="s">
        <v>89</v>
      </c>
      <c r="C38" s="17">
        <v>3267</v>
      </c>
      <c r="D38" s="17">
        <v>940</v>
      </c>
      <c r="E38" s="18">
        <f t="shared" si="3"/>
        <v>28.77257422711968</v>
      </c>
      <c r="F38" s="17">
        <v>86</v>
      </c>
      <c r="G38" s="18">
        <f t="shared" si="0"/>
        <v>2.632384450566269</v>
      </c>
      <c r="H38" s="17">
        <v>2179</v>
      </c>
      <c r="I38" s="18">
        <f t="shared" si="4"/>
        <v>66.69727578818488</v>
      </c>
      <c r="J38" s="22">
        <v>62</v>
      </c>
      <c r="K38" s="20">
        <f t="shared" si="5"/>
        <v>1.8977655341291706</v>
      </c>
    </row>
    <row r="39" spans="1:11" s="3" customFormat="1" ht="15" customHeight="1">
      <c r="A39" s="128" t="s">
        <v>74</v>
      </c>
      <c r="B39" s="167" t="s">
        <v>88</v>
      </c>
      <c r="C39" s="17">
        <v>518</v>
      </c>
      <c r="D39" s="17">
        <v>403</v>
      </c>
      <c r="E39" s="18">
        <f t="shared" si="3"/>
        <v>77.7992277992278</v>
      </c>
      <c r="F39" s="17">
        <v>0</v>
      </c>
      <c r="G39" s="18">
        <f t="shared" si="0"/>
        <v>0</v>
      </c>
      <c r="H39" s="17">
        <v>47</v>
      </c>
      <c r="I39" s="18">
        <f t="shared" si="4"/>
        <v>9.073359073359073</v>
      </c>
      <c r="J39" s="17">
        <v>68</v>
      </c>
      <c r="K39" s="20">
        <f t="shared" si="5"/>
        <v>13.127413127413126</v>
      </c>
    </row>
    <row r="40" spans="1:11" s="3" customFormat="1" ht="15" customHeight="1">
      <c r="A40" s="128"/>
      <c r="B40" s="167" t="s">
        <v>89</v>
      </c>
      <c r="C40" s="17">
        <v>5450</v>
      </c>
      <c r="D40" s="17">
        <v>2703</v>
      </c>
      <c r="E40" s="18">
        <f t="shared" si="3"/>
        <v>49.596330275229356</v>
      </c>
      <c r="F40" s="17">
        <v>0</v>
      </c>
      <c r="G40" s="18">
        <f t="shared" si="0"/>
        <v>0</v>
      </c>
      <c r="H40" s="17">
        <v>2319</v>
      </c>
      <c r="I40" s="18">
        <f t="shared" si="4"/>
        <v>42.55045871559633</v>
      </c>
      <c r="J40" s="17">
        <v>428</v>
      </c>
      <c r="K40" s="20">
        <f t="shared" si="5"/>
        <v>7.853211009174312</v>
      </c>
    </row>
    <row r="41" spans="1:11" s="3" customFormat="1" ht="15" customHeight="1">
      <c r="A41" s="128" t="s">
        <v>75</v>
      </c>
      <c r="B41" s="167" t="s">
        <v>88</v>
      </c>
      <c r="C41" s="17">
        <v>458</v>
      </c>
      <c r="D41" s="17">
        <v>448</v>
      </c>
      <c r="E41" s="18">
        <f t="shared" si="3"/>
        <v>97.81659388646288</v>
      </c>
      <c r="F41" s="17">
        <v>0</v>
      </c>
      <c r="G41" s="18">
        <f t="shared" si="0"/>
        <v>0</v>
      </c>
      <c r="H41" s="17">
        <v>6</v>
      </c>
      <c r="I41" s="18">
        <f t="shared" si="4"/>
        <v>1.3100436681222707</v>
      </c>
      <c r="J41" s="22">
        <v>4</v>
      </c>
      <c r="K41" s="20">
        <f t="shared" si="5"/>
        <v>0.8733624454148471</v>
      </c>
    </row>
    <row r="42" spans="1:11" s="3" customFormat="1" ht="15" customHeight="1">
      <c r="A42" s="128"/>
      <c r="B42" s="167" t="s">
        <v>89</v>
      </c>
      <c r="C42" s="17">
        <v>856</v>
      </c>
      <c r="D42" s="17">
        <v>764</v>
      </c>
      <c r="E42" s="18">
        <f t="shared" si="3"/>
        <v>89.25233644859813</v>
      </c>
      <c r="F42" s="17">
        <v>0</v>
      </c>
      <c r="G42" s="18">
        <f t="shared" si="0"/>
        <v>0</v>
      </c>
      <c r="H42" s="17">
        <v>84</v>
      </c>
      <c r="I42" s="18">
        <f t="shared" si="4"/>
        <v>9.813084112149532</v>
      </c>
      <c r="J42" s="22">
        <v>8</v>
      </c>
      <c r="K42" s="20">
        <f t="shared" si="5"/>
        <v>0.9345794392523363</v>
      </c>
    </row>
    <row r="43" spans="1:11" s="5" customFormat="1" ht="19.5" customHeight="1">
      <c r="A43" s="128" t="s">
        <v>76</v>
      </c>
      <c r="B43" s="167" t="s">
        <v>88</v>
      </c>
      <c r="C43" s="17">
        <v>2399</v>
      </c>
      <c r="D43" s="17">
        <v>2081</v>
      </c>
      <c r="E43" s="18">
        <f t="shared" si="3"/>
        <v>86.74447686536057</v>
      </c>
      <c r="F43" s="17">
        <v>38</v>
      </c>
      <c r="G43" s="18">
        <f t="shared" si="0"/>
        <v>1.5839933305543976</v>
      </c>
      <c r="H43" s="17">
        <v>43</v>
      </c>
      <c r="I43" s="18">
        <f t="shared" si="4"/>
        <v>1.792413505627345</v>
      </c>
      <c r="J43" s="22">
        <v>237</v>
      </c>
      <c r="K43" s="20">
        <f t="shared" si="5"/>
        <v>9.87911629845769</v>
      </c>
    </row>
    <row r="44" spans="1:11" s="5" customFormat="1" ht="19.5" customHeight="1">
      <c r="A44" s="128"/>
      <c r="B44" s="167" t="s">
        <v>89</v>
      </c>
      <c r="C44" s="17">
        <v>4780</v>
      </c>
      <c r="D44" s="17">
        <v>3481</v>
      </c>
      <c r="E44" s="18">
        <f t="shared" si="3"/>
        <v>72.82426778242677</v>
      </c>
      <c r="F44" s="17">
        <v>578</v>
      </c>
      <c r="G44" s="18">
        <f t="shared" si="0"/>
        <v>12.092050209205022</v>
      </c>
      <c r="H44" s="17">
        <v>160</v>
      </c>
      <c r="I44" s="18">
        <f t="shared" si="4"/>
        <v>3.3472803347280333</v>
      </c>
      <c r="J44" s="22">
        <v>561</v>
      </c>
      <c r="K44" s="20">
        <f t="shared" si="5"/>
        <v>11.736401673640168</v>
      </c>
    </row>
    <row r="45" spans="1:11" s="5" customFormat="1" ht="19.5" customHeight="1">
      <c r="A45" s="128" t="s">
        <v>77</v>
      </c>
      <c r="B45" s="167" t="s">
        <v>88</v>
      </c>
      <c r="C45" s="17">
        <f>SUM(D45,F45,H45,J45)</f>
        <v>0</v>
      </c>
      <c r="D45" s="17">
        <v>0</v>
      </c>
      <c r="E45" s="18">
        <v>0</v>
      </c>
      <c r="F45" s="17">
        <v>0</v>
      </c>
      <c r="G45" s="18">
        <v>0</v>
      </c>
      <c r="H45" s="17">
        <v>0</v>
      </c>
      <c r="I45" s="18">
        <v>0</v>
      </c>
      <c r="J45" s="17">
        <v>0</v>
      </c>
      <c r="K45" s="23">
        <v>0</v>
      </c>
    </row>
    <row r="46" spans="1:11" s="5" customFormat="1" ht="19.5" customHeight="1">
      <c r="A46" s="128"/>
      <c r="B46" s="167" t="s">
        <v>89</v>
      </c>
      <c r="C46" s="17">
        <f>SUM(D46,F46,H46,J46)</f>
        <v>0</v>
      </c>
      <c r="D46" s="17">
        <v>0</v>
      </c>
      <c r="E46" s="18">
        <v>0</v>
      </c>
      <c r="F46" s="17">
        <v>0</v>
      </c>
      <c r="G46" s="18">
        <v>0</v>
      </c>
      <c r="H46" s="17">
        <v>0</v>
      </c>
      <c r="I46" s="18">
        <v>0</v>
      </c>
      <c r="J46" s="17">
        <v>0</v>
      </c>
      <c r="K46" s="23">
        <v>0</v>
      </c>
    </row>
    <row r="47" spans="1:11" s="5" customFormat="1" ht="15" customHeight="1">
      <c r="A47" s="128" t="s">
        <v>91</v>
      </c>
      <c r="B47" s="167" t="s">
        <v>88</v>
      </c>
      <c r="C47" s="17">
        <f>SUM(D47,F47,H47,J47)</f>
        <v>0</v>
      </c>
      <c r="D47" s="17">
        <v>0</v>
      </c>
      <c r="E47" s="18">
        <v>0</v>
      </c>
      <c r="F47" s="17">
        <v>0</v>
      </c>
      <c r="G47" s="18">
        <v>0</v>
      </c>
      <c r="H47" s="17">
        <v>0</v>
      </c>
      <c r="I47" s="18">
        <v>0</v>
      </c>
      <c r="J47" s="22">
        <v>0</v>
      </c>
      <c r="K47" s="20">
        <v>0</v>
      </c>
    </row>
    <row r="48" spans="1:11" s="5" customFormat="1" ht="15" customHeight="1" thickBot="1">
      <c r="A48" s="129"/>
      <c r="B48" s="168" t="s">
        <v>89</v>
      </c>
      <c r="C48" s="24">
        <f>SUM(D48,F48,H48,J48)</f>
        <v>0</v>
      </c>
      <c r="D48" s="24">
        <v>0</v>
      </c>
      <c r="E48" s="25">
        <v>0</v>
      </c>
      <c r="F48" s="24">
        <v>0</v>
      </c>
      <c r="G48" s="25">
        <v>0</v>
      </c>
      <c r="H48" s="24">
        <v>0</v>
      </c>
      <c r="I48" s="25">
        <v>0</v>
      </c>
      <c r="J48" s="26">
        <v>0</v>
      </c>
      <c r="K48" s="27">
        <v>0</v>
      </c>
    </row>
    <row r="49" s="5" customFormat="1" ht="13.5">
      <c r="A49" s="28"/>
    </row>
    <row r="50" s="5" customFormat="1" ht="13.5"/>
    <row r="51" s="5" customFormat="1" ht="13.5"/>
    <row r="52" s="5" customFormat="1" ht="13.5"/>
    <row r="53" s="5" customFormat="1" ht="13.5"/>
    <row r="54" s="5" customFormat="1" ht="13.5"/>
  </sheetData>
  <sheetProtection/>
  <mergeCells count="29">
    <mergeCell ref="A5:A6"/>
    <mergeCell ref="A7:A8"/>
    <mergeCell ref="I2:K2"/>
    <mergeCell ref="A3:A4"/>
    <mergeCell ref="B3:C4"/>
    <mergeCell ref="D3:E3"/>
    <mergeCell ref="F3:G3"/>
    <mergeCell ref="H3:I3"/>
    <mergeCell ref="J3:K3"/>
    <mergeCell ref="A9:A10"/>
    <mergeCell ref="A11:A12"/>
    <mergeCell ref="A37:A38"/>
    <mergeCell ref="A17:A18"/>
    <mergeCell ref="A19:A20"/>
    <mergeCell ref="A21:A22"/>
    <mergeCell ref="A23:A24"/>
    <mergeCell ref="A25:A26"/>
    <mergeCell ref="A13:A14"/>
    <mergeCell ref="A15:A16"/>
    <mergeCell ref="A43:A44"/>
    <mergeCell ref="A45:A46"/>
    <mergeCell ref="A47:A48"/>
    <mergeCell ref="A27:A28"/>
    <mergeCell ref="A29:A30"/>
    <mergeCell ref="A31:A32"/>
    <mergeCell ref="A33:A34"/>
    <mergeCell ref="A35:A36"/>
    <mergeCell ref="A41:A42"/>
    <mergeCell ref="A39:A40"/>
  </mergeCells>
  <printOptions/>
  <pageMargins left="0.31496062992125984" right="0.31496062992125984" top="0.96" bottom="0.56" header="0.5118110236220472" footer="0.29"/>
  <pageSetup fitToHeight="1" fitToWidth="1"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H31" sqref="H31"/>
    </sheetView>
  </sheetViews>
  <sheetFormatPr defaultColWidth="8.88671875" defaultRowHeight="13.5"/>
  <cols>
    <col min="1" max="1" width="18.77734375" style="0" customWidth="1"/>
    <col min="2" max="2" width="15.77734375" style="0" customWidth="1"/>
    <col min="3" max="3" width="12.99609375" style="0" customWidth="1"/>
    <col min="4" max="4" width="15.77734375" style="0" customWidth="1"/>
    <col min="5" max="5" width="12.99609375" style="0" customWidth="1"/>
  </cols>
  <sheetData>
    <row r="1" spans="1:5" s="3" customFormat="1" ht="34.5" customHeight="1">
      <c r="A1" s="132" t="s">
        <v>92</v>
      </c>
      <c r="B1" s="136"/>
      <c r="C1" s="136"/>
      <c r="D1" s="136"/>
      <c r="E1" s="136"/>
    </row>
    <row r="2" s="3" customFormat="1" ht="18" customHeight="1"/>
    <row r="3" s="3" customFormat="1" ht="13.5"/>
    <row r="4" s="3" customFormat="1" ht="13.5"/>
    <row r="5" s="3" customFormat="1" ht="13.5"/>
    <row r="6" s="3" customFormat="1" ht="13.5"/>
    <row r="7" s="3" customFormat="1" ht="13.5"/>
    <row r="8" s="3" customFormat="1" ht="13.5"/>
    <row r="9" s="3" customFormat="1" ht="8.25" customHeight="1"/>
    <row r="10" s="3" customFormat="1" ht="13.5"/>
    <row r="11" s="3" customFormat="1" ht="13.5"/>
    <row r="12" s="3" customFormat="1" ht="13.5"/>
    <row r="13" s="3" customFormat="1" ht="13.5"/>
    <row r="14" s="3" customFormat="1" ht="13.5"/>
    <row r="15" s="3" customFormat="1" ht="13.5"/>
    <row r="16" s="3" customFormat="1" ht="13.5"/>
    <row r="17" s="3" customFormat="1" ht="13.5"/>
    <row r="18" s="3" customFormat="1" ht="13.5"/>
    <row r="19" s="3" customFormat="1" ht="13.5"/>
    <row r="20" s="3" customFormat="1" ht="13.5" customHeight="1"/>
    <row r="21" s="3" customFormat="1" ht="17.25" customHeight="1"/>
    <row r="22" s="3" customFormat="1" ht="15" customHeight="1"/>
    <row r="23" s="3" customFormat="1" ht="18" customHeight="1" thickBot="1">
      <c r="E23" s="29" t="s">
        <v>93</v>
      </c>
    </row>
    <row r="24" spans="1:5" s="3" customFormat="1" ht="19.5" customHeight="1">
      <c r="A24" s="137" t="s">
        <v>94</v>
      </c>
      <c r="B24" s="139" t="s">
        <v>95</v>
      </c>
      <c r="C24" s="139"/>
      <c r="D24" s="139" t="s">
        <v>96</v>
      </c>
      <c r="E24" s="140"/>
    </row>
    <row r="25" spans="1:5" s="3" customFormat="1" ht="22.5" customHeight="1">
      <c r="A25" s="138"/>
      <c r="B25" s="30"/>
      <c r="C25" s="30" t="s">
        <v>97</v>
      </c>
      <c r="D25" s="30"/>
      <c r="E25" s="31" t="s">
        <v>97</v>
      </c>
    </row>
    <row r="26" spans="1:5" s="3" customFormat="1" ht="19.5" customHeight="1">
      <c r="A26" s="169" t="s">
        <v>30</v>
      </c>
      <c r="B26" s="32">
        <v>19444</v>
      </c>
      <c r="C26" s="33">
        <v>100</v>
      </c>
      <c r="D26" s="34">
        <v>75898</v>
      </c>
      <c r="E26" s="35">
        <v>100</v>
      </c>
    </row>
    <row r="27" spans="1:5" s="3" customFormat="1" ht="19.5" customHeight="1">
      <c r="A27" s="170" t="s">
        <v>105</v>
      </c>
      <c r="B27" s="83">
        <v>976</v>
      </c>
      <c r="C27" s="36">
        <f>B27/B26*100</f>
        <v>5.019543303846945</v>
      </c>
      <c r="D27" s="83">
        <v>4196</v>
      </c>
      <c r="E27" s="37">
        <f>D27/D26*100</f>
        <v>5.528472423515772</v>
      </c>
    </row>
    <row r="28" spans="1:5" s="3" customFormat="1" ht="19.5" customHeight="1">
      <c r="A28" s="170" t="s">
        <v>106</v>
      </c>
      <c r="B28" s="83">
        <v>1002</v>
      </c>
      <c r="C28" s="36">
        <f>B28/B26*100</f>
        <v>5.153260645957622</v>
      </c>
      <c r="D28" s="83">
        <v>3711</v>
      </c>
      <c r="E28" s="37">
        <f>D28/D26*100</f>
        <v>4.889456902685183</v>
      </c>
    </row>
    <row r="29" spans="1:5" s="3" customFormat="1" ht="19.5" customHeight="1">
      <c r="A29" s="170" t="s">
        <v>107</v>
      </c>
      <c r="B29" s="83">
        <v>1314</v>
      </c>
      <c r="C29" s="36">
        <f>B29/B26*100</f>
        <v>6.757868751285743</v>
      </c>
      <c r="D29" s="83">
        <v>4700</v>
      </c>
      <c r="E29" s="37">
        <f>D29/D26*100</f>
        <v>6.19252154206962</v>
      </c>
    </row>
    <row r="30" spans="1:5" s="3" customFormat="1" ht="19.5" customHeight="1">
      <c r="A30" s="170" t="s">
        <v>108</v>
      </c>
      <c r="B30" s="83">
        <v>535</v>
      </c>
      <c r="C30" s="36">
        <f>B30/B26*100</f>
        <v>2.751491462662004</v>
      </c>
      <c r="D30" s="83">
        <v>945</v>
      </c>
      <c r="E30" s="37">
        <f>D30/D26*100</f>
        <v>1.245092097288466</v>
      </c>
    </row>
    <row r="31" spans="1:5" s="3" customFormat="1" ht="19.5" customHeight="1">
      <c r="A31" s="170" t="s">
        <v>109</v>
      </c>
      <c r="B31" s="83">
        <v>1008</v>
      </c>
      <c r="C31" s="36">
        <f>B31/B26*100</f>
        <v>5.184118494137009</v>
      </c>
      <c r="D31" s="83">
        <v>2404</v>
      </c>
      <c r="E31" s="37">
        <f>D31/D26*100</f>
        <v>3.167408890879865</v>
      </c>
    </row>
    <row r="32" spans="1:5" s="3" customFormat="1" ht="19.5" customHeight="1">
      <c r="A32" s="170" t="s">
        <v>110</v>
      </c>
      <c r="B32" s="83">
        <v>646</v>
      </c>
      <c r="C32" s="36">
        <f>B32/B26*100</f>
        <v>3.322361653980663</v>
      </c>
      <c r="D32" s="83">
        <v>1993</v>
      </c>
      <c r="E32" s="37">
        <f>D32/D26*100</f>
        <v>2.6258926453925002</v>
      </c>
    </row>
    <row r="33" spans="1:5" s="3" customFormat="1" ht="19.5" customHeight="1">
      <c r="A33" s="170" t="s">
        <v>111</v>
      </c>
      <c r="B33" s="83">
        <v>594</v>
      </c>
      <c r="C33" s="36">
        <f>B33/B26*100</f>
        <v>3.054926969759309</v>
      </c>
      <c r="D33" s="83">
        <v>1250</v>
      </c>
      <c r="E33" s="37">
        <f>D33/D26*100</f>
        <v>1.6469472186355372</v>
      </c>
    </row>
    <row r="34" spans="1:5" s="3" customFormat="1" ht="19.5" customHeight="1">
      <c r="A34" s="170" t="s">
        <v>155</v>
      </c>
      <c r="B34" s="83">
        <v>491</v>
      </c>
      <c r="C34" s="36">
        <f>B34/B26*100</f>
        <v>2.525200576013166</v>
      </c>
      <c r="D34" s="83">
        <v>1036</v>
      </c>
      <c r="E34" s="37">
        <f>D34/D26*100</f>
        <v>1.3649898548051331</v>
      </c>
    </row>
    <row r="35" spans="1:5" s="3" customFormat="1" ht="19.5" customHeight="1">
      <c r="A35" s="170" t="s">
        <v>113</v>
      </c>
      <c r="B35" s="83">
        <v>2118</v>
      </c>
      <c r="C35" s="36">
        <f>B35/B26*100</f>
        <v>10.892820407323596</v>
      </c>
      <c r="D35" s="83">
        <v>12792</v>
      </c>
      <c r="E35" s="37">
        <f>D35/D26*100</f>
        <v>16.854199056628634</v>
      </c>
    </row>
    <row r="36" spans="1:5" s="3" customFormat="1" ht="19.5" customHeight="1">
      <c r="A36" s="170" t="s">
        <v>114</v>
      </c>
      <c r="B36" s="83">
        <v>650</v>
      </c>
      <c r="C36" s="36">
        <f>B36/B26*100</f>
        <v>3.3429335527669206</v>
      </c>
      <c r="D36" s="83">
        <v>1562</v>
      </c>
      <c r="E36" s="37">
        <f>D36/D26*100</f>
        <v>2.0580252444069673</v>
      </c>
    </row>
    <row r="37" spans="1:5" s="3" customFormat="1" ht="19.5" customHeight="1">
      <c r="A37" s="170" t="s">
        <v>156</v>
      </c>
      <c r="B37" s="83">
        <v>416</v>
      </c>
      <c r="C37" s="36">
        <f>B37/B26*100</f>
        <v>2.139477473770829</v>
      </c>
      <c r="D37" s="83">
        <v>1005</v>
      </c>
      <c r="E37" s="37">
        <f>D37/D26*100</f>
        <v>1.324145563782972</v>
      </c>
    </row>
    <row r="38" spans="1:5" s="3" customFormat="1" ht="19.5" customHeight="1">
      <c r="A38" s="170" t="s">
        <v>116</v>
      </c>
      <c r="B38" s="83">
        <v>1331</v>
      </c>
      <c r="C38" s="36">
        <f>B38/B26*100</f>
        <v>6.8452993211273405</v>
      </c>
      <c r="D38" s="83">
        <v>4933</v>
      </c>
      <c r="E38" s="37">
        <f>D38/D26*100</f>
        <v>6.499512503623284</v>
      </c>
    </row>
    <row r="39" spans="1:5" s="3" customFormat="1" ht="19.5" customHeight="1">
      <c r="A39" s="170" t="s">
        <v>117</v>
      </c>
      <c r="B39" s="83">
        <v>1676</v>
      </c>
      <c r="C39" s="36">
        <f>B39/B26*100</f>
        <v>8.61962559144209</v>
      </c>
      <c r="D39" s="83">
        <v>4603</v>
      </c>
      <c r="E39" s="37">
        <f>D39/D26*100</f>
        <v>6.064718437903502</v>
      </c>
    </row>
    <row r="40" spans="1:5" s="3" customFormat="1" ht="19.5" customHeight="1">
      <c r="A40" s="170" t="s">
        <v>118</v>
      </c>
      <c r="B40" s="83">
        <v>636</v>
      </c>
      <c r="C40" s="36">
        <f>B40/B26*100</f>
        <v>3.270931907015018</v>
      </c>
      <c r="D40" s="83">
        <v>2061</v>
      </c>
      <c r="E40" s="37">
        <f>D40/D26*100</f>
        <v>2.7154865740862735</v>
      </c>
    </row>
    <row r="41" spans="1:5" s="3" customFormat="1" ht="19.5" customHeight="1">
      <c r="A41" s="170" t="s">
        <v>119</v>
      </c>
      <c r="B41" s="83">
        <v>696</v>
      </c>
      <c r="C41" s="36">
        <f>B41/B26*100</f>
        <v>3.579510388808887</v>
      </c>
      <c r="D41" s="83">
        <v>3044</v>
      </c>
      <c r="E41" s="37">
        <f>D41/D26*100</f>
        <v>4.01064586682126</v>
      </c>
    </row>
    <row r="42" spans="1:5" s="3" customFormat="1" ht="19.5" customHeight="1">
      <c r="A42" s="170" t="s">
        <v>157</v>
      </c>
      <c r="B42" s="83">
        <v>4267</v>
      </c>
      <c r="C42" s="36">
        <f>B42/B26*100</f>
        <v>21.945073030240692</v>
      </c>
      <c r="D42" s="83">
        <v>22803</v>
      </c>
      <c r="E42" s="37">
        <f>D42/D26*100</f>
        <v>30.044269941236923</v>
      </c>
    </row>
    <row r="43" spans="1:5" s="3" customFormat="1" ht="19.5" customHeight="1" thickBot="1">
      <c r="A43" s="171" t="s">
        <v>121</v>
      </c>
      <c r="B43" s="84">
        <v>1088</v>
      </c>
      <c r="C43" s="38">
        <f>B43/B26*100</f>
        <v>5.595556469862168</v>
      </c>
      <c r="D43" s="84">
        <v>2860</v>
      </c>
      <c r="E43" s="39">
        <f>D43/D26*100</f>
        <v>3.7682152362381087</v>
      </c>
    </row>
    <row r="44" spans="2:4" s="5" customFormat="1" ht="13.5">
      <c r="B44" s="40"/>
      <c r="D44" s="41"/>
    </row>
    <row r="45" s="5" customFormat="1" ht="13.5"/>
    <row r="46" s="5" customFormat="1" ht="13.5"/>
  </sheetData>
  <sheetProtection/>
  <mergeCells count="4">
    <mergeCell ref="A1:E1"/>
    <mergeCell ref="A24:A25"/>
    <mergeCell ref="B24:C24"/>
    <mergeCell ref="D24:E24"/>
  </mergeCells>
  <printOptions/>
  <pageMargins left="0.72" right="0.63" top="0.76" bottom="0.45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I6" sqref="I6:I22"/>
    </sheetView>
  </sheetViews>
  <sheetFormatPr defaultColWidth="8.88671875" defaultRowHeight="13.5"/>
  <cols>
    <col min="1" max="1" width="11.99609375" style="0" customWidth="1"/>
    <col min="2" max="2" width="7.88671875" style="0" customWidth="1"/>
    <col min="3" max="3" width="7.77734375" style="101" customWidth="1"/>
    <col min="4" max="4" width="6.77734375" style="101" customWidth="1"/>
    <col min="5" max="5" width="7.77734375" style="101" customWidth="1"/>
    <col min="6" max="6" width="6.77734375" style="101" customWidth="1"/>
    <col min="7" max="7" width="7.77734375" style="101" customWidth="1"/>
    <col min="8" max="8" width="6.77734375" style="101" customWidth="1"/>
    <col min="9" max="9" width="7.77734375" style="101" customWidth="1"/>
    <col min="10" max="10" width="6.77734375" style="0" customWidth="1"/>
  </cols>
  <sheetData>
    <row r="1" spans="1:10" s="3" customFormat="1" ht="33" customHeight="1">
      <c r="A1" s="141" t="s">
        <v>98</v>
      </c>
      <c r="B1" s="133"/>
      <c r="C1" s="133"/>
      <c r="D1" s="133"/>
      <c r="E1" s="133"/>
      <c r="F1" s="133"/>
      <c r="G1" s="133"/>
      <c r="H1" s="133"/>
      <c r="I1" s="90"/>
      <c r="J1" s="42"/>
    </row>
    <row r="2" spans="1:10" s="3" customFormat="1" ht="19.5" customHeight="1" thickBot="1">
      <c r="A2" s="43"/>
      <c r="B2" s="42"/>
      <c r="C2" s="90"/>
      <c r="D2" s="90"/>
      <c r="E2" s="90"/>
      <c r="F2" s="90"/>
      <c r="G2" s="90"/>
      <c r="H2" s="90"/>
      <c r="I2" s="90"/>
      <c r="J2" s="44" t="s">
        <v>99</v>
      </c>
    </row>
    <row r="3" spans="1:10" s="3" customFormat="1" ht="30" customHeight="1">
      <c r="A3" s="156" t="s">
        <v>100</v>
      </c>
      <c r="B3" s="157" t="s">
        <v>30</v>
      </c>
      <c r="C3" s="175" t="s">
        <v>55</v>
      </c>
      <c r="D3" s="157"/>
      <c r="E3" s="175" t="s">
        <v>102</v>
      </c>
      <c r="F3" s="157"/>
      <c r="G3" s="175" t="s">
        <v>103</v>
      </c>
      <c r="H3" s="157"/>
      <c r="I3" s="175" t="s">
        <v>104</v>
      </c>
      <c r="J3" s="158"/>
    </row>
    <row r="4" spans="1:10" s="3" customFormat="1" ht="30" customHeight="1">
      <c r="A4" s="159"/>
      <c r="B4" s="160"/>
      <c r="C4" s="176"/>
      <c r="D4" s="161" t="s">
        <v>36</v>
      </c>
      <c r="E4" s="176"/>
      <c r="F4" s="161" t="s">
        <v>36</v>
      </c>
      <c r="G4" s="176"/>
      <c r="H4" s="161" t="s">
        <v>36</v>
      </c>
      <c r="I4" s="176"/>
      <c r="J4" s="162" t="s">
        <v>36</v>
      </c>
    </row>
    <row r="5" spans="1:10" s="3" customFormat="1" ht="30" customHeight="1">
      <c r="A5" s="172" t="s">
        <v>101</v>
      </c>
      <c r="B5" s="45">
        <v>19444</v>
      </c>
      <c r="C5" s="91">
        <v>16680</v>
      </c>
      <c r="D5" s="92">
        <v>85.78481793869574</v>
      </c>
      <c r="E5" s="91">
        <v>2235</v>
      </c>
      <c r="F5" s="92">
        <v>11.494548446821641</v>
      </c>
      <c r="G5" s="91">
        <v>521</v>
      </c>
      <c r="H5" s="92">
        <v>2.6794898169101007</v>
      </c>
      <c r="I5" s="91">
        <v>7</v>
      </c>
      <c r="J5" s="16">
        <v>0.03600082287595145</v>
      </c>
    </row>
    <row r="6" spans="1:10" s="3" customFormat="1" ht="30" customHeight="1">
      <c r="A6" s="173" t="s">
        <v>105</v>
      </c>
      <c r="B6" s="85">
        <v>976</v>
      </c>
      <c r="C6" s="83">
        <v>140</v>
      </c>
      <c r="D6" s="93">
        <f aca="true" t="shared" si="0" ref="D5:D22">(C6/B6)*100</f>
        <v>14.344262295081966</v>
      </c>
      <c r="E6" s="94">
        <v>119</v>
      </c>
      <c r="F6" s="95">
        <f aca="true" t="shared" si="1" ref="F5:F22">(E6/B6)*100</f>
        <v>12.192622950819672</v>
      </c>
      <c r="G6" s="94">
        <v>41</v>
      </c>
      <c r="H6" s="95">
        <f aca="true" t="shared" si="2" ref="H5:H22">(G6/B6)*100</f>
        <v>4.200819672131147</v>
      </c>
      <c r="I6" s="96">
        <v>0</v>
      </c>
      <c r="J6" s="46" t="s">
        <v>163</v>
      </c>
    </row>
    <row r="7" spans="1:12" s="3" customFormat="1" ht="30" customHeight="1">
      <c r="A7" s="173" t="s">
        <v>106</v>
      </c>
      <c r="B7" s="85">
        <v>1002</v>
      </c>
      <c r="C7" s="83">
        <v>86</v>
      </c>
      <c r="D7" s="93">
        <f t="shared" si="0"/>
        <v>8.582834331337326</v>
      </c>
      <c r="E7" s="94">
        <v>67</v>
      </c>
      <c r="F7" s="95">
        <f t="shared" si="1"/>
        <v>6.686626746506986</v>
      </c>
      <c r="G7" s="94">
        <v>9</v>
      </c>
      <c r="H7" s="95">
        <f t="shared" si="2"/>
        <v>0.8982035928143712</v>
      </c>
      <c r="I7" s="96">
        <v>2</v>
      </c>
      <c r="J7" s="46" t="s">
        <v>163</v>
      </c>
      <c r="L7" s="47"/>
    </row>
    <row r="8" spans="1:10" s="3" customFormat="1" ht="30" customHeight="1">
      <c r="A8" s="173" t="s">
        <v>107</v>
      </c>
      <c r="B8" s="85">
        <v>1314</v>
      </c>
      <c r="C8" s="83">
        <v>129</v>
      </c>
      <c r="D8" s="93">
        <f t="shared" si="0"/>
        <v>9.817351598173515</v>
      </c>
      <c r="E8" s="94">
        <v>124</v>
      </c>
      <c r="F8" s="95">
        <f t="shared" si="1"/>
        <v>9.43683409436834</v>
      </c>
      <c r="G8" s="94">
        <v>36</v>
      </c>
      <c r="H8" s="95">
        <f t="shared" si="2"/>
        <v>2.73972602739726</v>
      </c>
      <c r="I8" s="96">
        <v>0</v>
      </c>
      <c r="J8" s="46" t="s">
        <v>163</v>
      </c>
    </row>
    <row r="9" spans="1:10" s="3" customFormat="1" ht="30" customHeight="1">
      <c r="A9" s="173" t="s">
        <v>108</v>
      </c>
      <c r="B9" s="85">
        <v>535</v>
      </c>
      <c r="C9" s="83">
        <v>19</v>
      </c>
      <c r="D9" s="93">
        <f t="shared" si="0"/>
        <v>3.551401869158879</v>
      </c>
      <c r="E9" s="94">
        <v>22</v>
      </c>
      <c r="F9" s="95">
        <f t="shared" si="1"/>
        <v>4.112149532710281</v>
      </c>
      <c r="G9" s="94">
        <v>4</v>
      </c>
      <c r="H9" s="95">
        <f t="shared" si="2"/>
        <v>0.7476635514018692</v>
      </c>
      <c r="I9" s="96">
        <v>0</v>
      </c>
      <c r="J9" s="46" t="s">
        <v>163</v>
      </c>
    </row>
    <row r="10" spans="1:10" s="3" customFormat="1" ht="30" customHeight="1">
      <c r="A10" s="173" t="s">
        <v>109</v>
      </c>
      <c r="B10" s="85">
        <v>1008</v>
      </c>
      <c r="C10" s="83">
        <v>49</v>
      </c>
      <c r="D10" s="93">
        <f t="shared" si="0"/>
        <v>4.861111111111112</v>
      </c>
      <c r="E10" s="94">
        <v>62</v>
      </c>
      <c r="F10" s="95">
        <f t="shared" si="1"/>
        <v>6.15079365079365</v>
      </c>
      <c r="G10" s="94">
        <v>13</v>
      </c>
      <c r="H10" s="95">
        <f t="shared" si="2"/>
        <v>1.2896825396825395</v>
      </c>
      <c r="I10" s="94">
        <v>0</v>
      </c>
      <c r="J10" s="20">
        <f>(I10/B10)*100</f>
        <v>0</v>
      </c>
    </row>
    <row r="11" spans="1:10" s="3" customFormat="1" ht="30" customHeight="1">
      <c r="A11" s="173" t="s">
        <v>110</v>
      </c>
      <c r="B11" s="85">
        <v>646</v>
      </c>
      <c r="C11" s="83">
        <v>53</v>
      </c>
      <c r="D11" s="93">
        <f t="shared" si="0"/>
        <v>8.204334365325078</v>
      </c>
      <c r="E11" s="94">
        <v>44</v>
      </c>
      <c r="F11" s="95">
        <f t="shared" si="1"/>
        <v>6.811145510835913</v>
      </c>
      <c r="G11" s="94">
        <v>12</v>
      </c>
      <c r="H11" s="95">
        <f t="shared" si="2"/>
        <v>1.8575851393188854</v>
      </c>
      <c r="I11" s="94">
        <v>0</v>
      </c>
      <c r="J11" s="20">
        <f>(I11/B11)*100</f>
        <v>0</v>
      </c>
    </row>
    <row r="12" spans="1:10" s="3" customFormat="1" ht="30" customHeight="1">
      <c r="A12" s="173" t="s">
        <v>111</v>
      </c>
      <c r="B12" s="85">
        <v>594</v>
      </c>
      <c r="C12" s="83">
        <v>28</v>
      </c>
      <c r="D12" s="93">
        <f t="shared" si="0"/>
        <v>4.713804713804714</v>
      </c>
      <c r="E12" s="94">
        <v>32</v>
      </c>
      <c r="F12" s="95">
        <f t="shared" si="1"/>
        <v>5.387205387205387</v>
      </c>
      <c r="G12" s="94">
        <v>5</v>
      </c>
      <c r="H12" s="95">
        <f t="shared" si="2"/>
        <v>0.8417508417508417</v>
      </c>
      <c r="I12" s="94">
        <v>0</v>
      </c>
      <c r="J12" s="20">
        <f>(I12/B12)*100</f>
        <v>0</v>
      </c>
    </row>
    <row r="13" spans="1:10" s="3" customFormat="1" ht="30" customHeight="1">
      <c r="A13" s="173" t="s">
        <v>112</v>
      </c>
      <c r="B13" s="85">
        <v>491</v>
      </c>
      <c r="C13" s="83">
        <v>25</v>
      </c>
      <c r="D13" s="93">
        <f t="shared" si="0"/>
        <v>5.091649694501019</v>
      </c>
      <c r="E13" s="94">
        <v>31</v>
      </c>
      <c r="F13" s="95">
        <f t="shared" si="1"/>
        <v>6.313645621181263</v>
      </c>
      <c r="G13" s="94">
        <v>3</v>
      </c>
      <c r="H13" s="95">
        <f t="shared" si="2"/>
        <v>0.6109979633401221</v>
      </c>
      <c r="I13" s="94">
        <v>0</v>
      </c>
      <c r="J13" s="20">
        <f>(I13/B13)*100</f>
        <v>0</v>
      </c>
    </row>
    <row r="14" spans="1:10" s="3" customFormat="1" ht="30" customHeight="1">
      <c r="A14" s="173" t="s">
        <v>113</v>
      </c>
      <c r="B14" s="85">
        <v>2118</v>
      </c>
      <c r="C14" s="83">
        <v>305</v>
      </c>
      <c r="D14" s="93">
        <f t="shared" si="0"/>
        <v>14.400377714825307</v>
      </c>
      <c r="E14" s="94">
        <v>310</v>
      </c>
      <c r="F14" s="95">
        <f t="shared" si="1"/>
        <v>14.636449480642117</v>
      </c>
      <c r="G14" s="94">
        <v>123</v>
      </c>
      <c r="H14" s="95">
        <f t="shared" si="2"/>
        <v>5.807365439093484</v>
      </c>
      <c r="I14" s="94">
        <v>1</v>
      </c>
      <c r="J14" s="20">
        <f>(I14/B14)*100</f>
        <v>0.047214353163361665</v>
      </c>
    </row>
    <row r="15" spans="1:10" s="3" customFormat="1" ht="30" customHeight="1">
      <c r="A15" s="173" t="s">
        <v>114</v>
      </c>
      <c r="B15" s="85">
        <v>650</v>
      </c>
      <c r="C15" s="83">
        <v>43</v>
      </c>
      <c r="D15" s="93">
        <f t="shared" si="0"/>
        <v>6.615384615384616</v>
      </c>
      <c r="E15" s="94">
        <v>38</v>
      </c>
      <c r="F15" s="95">
        <f t="shared" si="1"/>
        <v>5.846153846153846</v>
      </c>
      <c r="G15" s="94">
        <v>8</v>
      </c>
      <c r="H15" s="95">
        <f t="shared" si="2"/>
        <v>1.2307692307692308</v>
      </c>
      <c r="I15" s="94">
        <v>0</v>
      </c>
      <c r="J15" s="20" t="s">
        <v>163</v>
      </c>
    </row>
    <row r="16" spans="1:10" s="3" customFormat="1" ht="30" customHeight="1">
      <c r="A16" s="173" t="s">
        <v>115</v>
      </c>
      <c r="B16" s="85">
        <v>416</v>
      </c>
      <c r="C16" s="83">
        <v>18</v>
      </c>
      <c r="D16" s="93">
        <f t="shared" si="0"/>
        <v>4.326923076923077</v>
      </c>
      <c r="E16" s="94">
        <v>22</v>
      </c>
      <c r="F16" s="95">
        <f t="shared" si="1"/>
        <v>5.288461538461538</v>
      </c>
      <c r="G16" s="94">
        <v>5</v>
      </c>
      <c r="H16" s="95">
        <f t="shared" si="2"/>
        <v>1.201923076923077</v>
      </c>
      <c r="I16" s="94">
        <v>0</v>
      </c>
      <c r="J16" s="20" t="s">
        <v>163</v>
      </c>
    </row>
    <row r="17" spans="1:10" s="3" customFormat="1" ht="30" customHeight="1">
      <c r="A17" s="173" t="s">
        <v>116</v>
      </c>
      <c r="B17" s="85">
        <v>1331</v>
      </c>
      <c r="C17" s="83">
        <v>103</v>
      </c>
      <c r="D17" s="93">
        <f t="shared" si="0"/>
        <v>7.738542449286251</v>
      </c>
      <c r="E17" s="94">
        <v>88</v>
      </c>
      <c r="F17" s="95">
        <f t="shared" si="1"/>
        <v>6.6115702479338845</v>
      </c>
      <c r="G17" s="94">
        <v>17</v>
      </c>
      <c r="H17" s="95">
        <f t="shared" si="2"/>
        <v>1.2772351615326822</v>
      </c>
      <c r="I17" s="94">
        <v>2</v>
      </c>
      <c r="J17" s="20">
        <f aca="true" t="shared" si="3" ref="J17:J22">(I17/B17)*100</f>
        <v>0.15026296018031557</v>
      </c>
    </row>
    <row r="18" spans="1:10" s="3" customFormat="1" ht="30" customHeight="1">
      <c r="A18" s="173" t="s">
        <v>117</v>
      </c>
      <c r="B18" s="85">
        <v>1676</v>
      </c>
      <c r="C18" s="83">
        <v>136</v>
      </c>
      <c r="D18" s="93">
        <f t="shared" si="0"/>
        <v>8.1145584725537</v>
      </c>
      <c r="E18" s="94">
        <v>143</v>
      </c>
      <c r="F18" s="95">
        <f t="shared" si="1"/>
        <v>8.532219570405728</v>
      </c>
      <c r="G18" s="94">
        <v>20</v>
      </c>
      <c r="H18" s="95">
        <f t="shared" si="2"/>
        <v>1.1933174224343674</v>
      </c>
      <c r="I18" s="94">
        <v>0</v>
      </c>
      <c r="J18" s="20">
        <f t="shared" si="3"/>
        <v>0</v>
      </c>
    </row>
    <row r="19" spans="1:10" s="3" customFormat="1" ht="30" customHeight="1">
      <c r="A19" s="173" t="s">
        <v>118</v>
      </c>
      <c r="B19" s="85">
        <v>636</v>
      </c>
      <c r="C19" s="83">
        <v>40</v>
      </c>
      <c r="D19" s="93">
        <f t="shared" si="0"/>
        <v>6.289308176100629</v>
      </c>
      <c r="E19" s="94">
        <v>47</v>
      </c>
      <c r="F19" s="95">
        <f t="shared" si="1"/>
        <v>7.3899371069182385</v>
      </c>
      <c r="G19" s="94">
        <v>7</v>
      </c>
      <c r="H19" s="95">
        <f t="shared" si="2"/>
        <v>1.10062893081761</v>
      </c>
      <c r="I19" s="94">
        <v>1</v>
      </c>
      <c r="J19" s="20">
        <f t="shared" si="3"/>
        <v>0.15723270440251574</v>
      </c>
    </row>
    <row r="20" spans="1:10" s="3" customFormat="1" ht="30" customHeight="1">
      <c r="A20" s="173" t="s">
        <v>119</v>
      </c>
      <c r="B20" s="85">
        <v>696</v>
      </c>
      <c r="C20" s="83">
        <v>59</v>
      </c>
      <c r="D20" s="93">
        <f t="shared" si="0"/>
        <v>8.477011494252872</v>
      </c>
      <c r="E20" s="94">
        <v>56</v>
      </c>
      <c r="F20" s="95">
        <f t="shared" si="1"/>
        <v>8.045977011494253</v>
      </c>
      <c r="G20" s="94">
        <v>22</v>
      </c>
      <c r="H20" s="95">
        <f t="shared" si="2"/>
        <v>3.1609195402298855</v>
      </c>
      <c r="I20" s="94">
        <v>0</v>
      </c>
      <c r="J20" s="20">
        <f t="shared" si="3"/>
        <v>0</v>
      </c>
    </row>
    <row r="21" spans="1:10" s="3" customFormat="1" ht="30" customHeight="1">
      <c r="A21" s="173" t="s">
        <v>120</v>
      </c>
      <c r="B21" s="85">
        <v>4267</v>
      </c>
      <c r="C21" s="83">
        <v>915</v>
      </c>
      <c r="D21" s="93">
        <f t="shared" si="0"/>
        <v>21.44363721584251</v>
      </c>
      <c r="E21" s="94">
        <v>916</v>
      </c>
      <c r="F21" s="95">
        <f t="shared" si="1"/>
        <v>21.467072884930865</v>
      </c>
      <c r="G21" s="94">
        <v>186</v>
      </c>
      <c r="H21" s="95">
        <f t="shared" si="2"/>
        <v>4.35903445043356</v>
      </c>
      <c r="I21" s="94">
        <v>1</v>
      </c>
      <c r="J21" s="20">
        <f t="shared" si="3"/>
        <v>0.023435669088352474</v>
      </c>
    </row>
    <row r="22" spans="1:10" s="3" customFormat="1" ht="30" customHeight="1" thickBot="1">
      <c r="A22" s="174" t="s">
        <v>121</v>
      </c>
      <c r="B22" s="86">
        <v>1088</v>
      </c>
      <c r="C22" s="84">
        <v>87</v>
      </c>
      <c r="D22" s="97">
        <f t="shared" si="0"/>
        <v>7.9963235294117645</v>
      </c>
      <c r="E22" s="98">
        <v>76</v>
      </c>
      <c r="F22" s="99">
        <f t="shared" si="1"/>
        <v>6.985294117647059</v>
      </c>
      <c r="G22" s="98">
        <v>11</v>
      </c>
      <c r="H22" s="99">
        <f t="shared" si="2"/>
        <v>1.0110294117647058</v>
      </c>
      <c r="I22" s="98">
        <v>0</v>
      </c>
      <c r="J22" s="27">
        <f t="shared" si="3"/>
        <v>0</v>
      </c>
    </row>
    <row r="23" spans="2:9" s="3" customFormat="1" ht="13.5">
      <c r="B23" s="47"/>
      <c r="C23" s="100"/>
      <c r="D23" s="100"/>
      <c r="E23" s="100"/>
      <c r="F23" s="100"/>
      <c r="G23" s="100"/>
      <c r="H23" s="100"/>
      <c r="I23" s="100"/>
    </row>
    <row r="24" spans="3:9" s="3" customFormat="1" ht="13.5">
      <c r="C24" s="100"/>
      <c r="D24" s="100"/>
      <c r="E24" s="100"/>
      <c r="F24" s="100"/>
      <c r="G24" s="100"/>
      <c r="H24" s="100"/>
      <c r="I24" s="100"/>
    </row>
    <row r="25" spans="3:9" s="3" customFormat="1" ht="13.5">
      <c r="C25" s="100"/>
      <c r="D25" s="100"/>
      <c r="E25" s="100"/>
      <c r="F25" s="100"/>
      <c r="G25" s="100"/>
      <c r="H25" s="100"/>
      <c r="I25" s="100"/>
    </row>
    <row r="26" spans="3:9" s="3" customFormat="1" ht="13.5">
      <c r="C26" s="100"/>
      <c r="D26" s="100"/>
      <c r="E26" s="100"/>
      <c r="F26" s="100"/>
      <c r="G26" s="100"/>
      <c r="H26" s="100"/>
      <c r="I26" s="100"/>
    </row>
    <row r="27" spans="3:9" s="3" customFormat="1" ht="13.5">
      <c r="C27" s="100"/>
      <c r="D27" s="100"/>
      <c r="E27" s="100"/>
      <c r="F27" s="100"/>
      <c r="G27" s="100"/>
      <c r="H27" s="100"/>
      <c r="I27" s="100"/>
    </row>
    <row r="28" spans="3:9" s="3" customFormat="1" ht="13.5">
      <c r="C28" s="100"/>
      <c r="D28" s="100"/>
      <c r="E28" s="100"/>
      <c r="F28" s="100"/>
      <c r="G28" s="100"/>
      <c r="H28" s="100"/>
      <c r="I28" s="100"/>
    </row>
    <row r="29" spans="3:9" s="3" customFormat="1" ht="13.5">
      <c r="C29" s="100"/>
      <c r="D29" s="100"/>
      <c r="E29" s="100"/>
      <c r="F29" s="100"/>
      <c r="G29" s="100"/>
      <c r="H29" s="100"/>
      <c r="I29" s="100"/>
    </row>
    <row r="30" spans="3:9" s="3" customFormat="1" ht="13.5">
      <c r="C30" s="100"/>
      <c r="D30" s="100"/>
      <c r="E30" s="100"/>
      <c r="F30" s="100"/>
      <c r="G30" s="100"/>
      <c r="H30" s="100"/>
      <c r="I30" s="100"/>
    </row>
    <row r="31" spans="3:9" s="3" customFormat="1" ht="13.5">
      <c r="C31" s="100"/>
      <c r="D31" s="100"/>
      <c r="E31" s="100"/>
      <c r="F31" s="100"/>
      <c r="G31" s="100"/>
      <c r="H31" s="100"/>
      <c r="I31" s="100"/>
    </row>
    <row r="32" spans="3:9" s="3" customFormat="1" ht="13.5">
      <c r="C32" s="100"/>
      <c r="D32" s="100"/>
      <c r="E32" s="100"/>
      <c r="F32" s="100"/>
      <c r="G32" s="100"/>
      <c r="H32" s="100"/>
      <c r="I32" s="100"/>
    </row>
    <row r="33" spans="3:9" s="3" customFormat="1" ht="13.5">
      <c r="C33" s="100"/>
      <c r="D33" s="100"/>
      <c r="E33" s="100"/>
      <c r="F33" s="100"/>
      <c r="G33" s="100"/>
      <c r="H33" s="100"/>
      <c r="I33" s="100"/>
    </row>
    <row r="34" spans="3:9" s="3" customFormat="1" ht="13.5">
      <c r="C34" s="100"/>
      <c r="D34" s="100"/>
      <c r="E34" s="100"/>
      <c r="F34" s="100"/>
      <c r="G34" s="100"/>
      <c r="H34" s="100"/>
      <c r="I34" s="100"/>
    </row>
    <row r="35" spans="3:9" s="3" customFormat="1" ht="13.5">
      <c r="C35" s="100"/>
      <c r="D35" s="100"/>
      <c r="E35" s="100"/>
      <c r="F35" s="100"/>
      <c r="G35" s="100"/>
      <c r="H35" s="100"/>
      <c r="I35" s="100"/>
    </row>
    <row r="36" spans="3:9" s="3" customFormat="1" ht="13.5">
      <c r="C36" s="100"/>
      <c r="D36" s="100"/>
      <c r="E36" s="100"/>
      <c r="F36" s="100"/>
      <c r="G36" s="100"/>
      <c r="H36" s="100"/>
      <c r="I36" s="100"/>
    </row>
    <row r="37" spans="3:9" s="3" customFormat="1" ht="13.5">
      <c r="C37" s="100"/>
      <c r="D37" s="100"/>
      <c r="E37" s="100"/>
      <c r="F37" s="100"/>
      <c r="G37" s="100"/>
      <c r="H37" s="100"/>
      <c r="I37" s="100"/>
    </row>
    <row r="38" spans="3:9" s="3" customFormat="1" ht="13.5">
      <c r="C38" s="100"/>
      <c r="D38" s="100"/>
      <c r="E38" s="100"/>
      <c r="F38" s="100"/>
      <c r="G38" s="100"/>
      <c r="H38" s="100"/>
      <c r="I38" s="100"/>
    </row>
    <row r="39" spans="3:9" s="3" customFormat="1" ht="13.5">
      <c r="C39" s="100"/>
      <c r="D39" s="100"/>
      <c r="E39" s="100"/>
      <c r="F39" s="100"/>
      <c r="G39" s="100"/>
      <c r="H39" s="100"/>
      <c r="I39" s="100"/>
    </row>
    <row r="40" spans="3:9" s="3" customFormat="1" ht="13.5">
      <c r="C40" s="100"/>
      <c r="D40" s="100"/>
      <c r="E40" s="100"/>
      <c r="F40" s="100"/>
      <c r="G40" s="100"/>
      <c r="H40" s="100"/>
      <c r="I40" s="100"/>
    </row>
    <row r="41" spans="3:9" s="3" customFormat="1" ht="13.5">
      <c r="C41" s="100"/>
      <c r="D41" s="100"/>
      <c r="E41" s="100"/>
      <c r="F41" s="100"/>
      <c r="G41" s="100"/>
      <c r="H41" s="100"/>
      <c r="I41" s="100"/>
    </row>
    <row r="42" spans="3:9" s="3" customFormat="1" ht="13.5">
      <c r="C42" s="100"/>
      <c r="D42" s="100"/>
      <c r="E42" s="100"/>
      <c r="F42" s="100"/>
      <c r="G42" s="100"/>
      <c r="H42" s="100"/>
      <c r="I42" s="100"/>
    </row>
    <row r="43" spans="3:9" s="3" customFormat="1" ht="13.5">
      <c r="C43" s="100"/>
      <c r="D43" s="100"/>
      <c r="E43" s="100"/>
      <c r="F43" s="100"/>
      <c r="G43" s="100"/>
      <c r="H43" s="100"/>
      <c r="I43" s="100"/>
    </row>
    <row r="44" spans="3:9" s="3" customFormat="1" ht="13.5">
      <c r="C44" s="100"/>
      <c r="D44" s="100"/>
      <c r="E44" s="100"/>
      <c r="F44" s="100"/>
      <c r="G44" s="100"/>
      <c r="H44" s="100"/>
      <c r="I44" s="100"/>
    </row>
    <row r="45" spans="3:9" s="3" customFormat="1" ht="13.5">
      <c r="C45" s="100"/>
      <c r="D45" s="100"/>
      <c r="E45" s="100"/>
      <c r="F45" s="100"/>
      <c r="G45" s="100"/>
      <c r="H45" s="100"/>
      <c r="I45" s="100"/>
    </row>
    <row r="46" spans="3:9" s="3" customFormat="1" ht="13.5">
      <c r="C46" s="100"/>
      <c r="D46" s="100"/>
      <c r="E46" s="100"/>
      <c r="F46" s="100"/>
      <c r="G46" s="100"/>
      <c r="H46" s="100"/>
      <c r="I46" s="100"/>
    </row>
    <row r="47" spans="3:9" s="3" customFormat="1" ht="13.5">
      <c r="C47" s="100"/>
      <c r="D47" s="100"/>
      <c r="E47" s="100"/>
      <c r="F47" s="100"/>
      <c r="G47" s="100"/>
      <c r="H47" s="100"/>
      <c r="I47" s="100"/>
    </row>
    <row r="48" spans="3:9" s="3" customFormat="1" ht="13.5">
      <c r="C48" s="100"/>
      <c r="D48" s="100"/>
      <c r="E48" s="100"/>
      <c r="F48" s="100"/>
      <c r="G48" s="100"/>
      <c r="H48" s="100"/>
      <c r="I48" s="100"/>
    </row>
    <row r="49" spans="3:9" s="3" customFormat="1" ht="13.5">
      <c r="C49" s="100"/>
      <c r="D49" s="100"/>
      <c r="E49" s="100"/>
      <c r="F49" s="100"/>
      <c r="G49" s="100"/>
      <c r="H49" s="100"/>
      <c r="I49" s="100"/>
    </row>
    <row r="50" spans="3:9" s="3" customFormat="1" ht="13.5">
      <c r="C50" s="100"/>
      <c r="D50" s="100"/>
      <c r="E50" s="100"/>
      <c r="F50" s="100"/>
      <c r="G50" s="100"/>
      <c r="H50" s="100"/>
      <c r="I50" s="100"/>
    </row>
    <row r="51" spans="3:9" s="3" customFormat="1" ht="13.5">
      <c r="C51" s="100"/>
      <c r="D51" s="100"/>
      <c r="E51" s="100"/>
      <c r="F51" s="100"/>
      <c r="G51" s="100"/>
      <c r="H51" s="100"/>
      <c r="I51" s="100"/>
    </row>
    <row r="52" spans="3:9" s="3" customFormat="1" ht="13.5">
      <c r="C52" s="100"/>
      <c r="D52" s="100"/>
      <c r="E52" s="100"/>
      <c r="F52" s="100"/>
      <c r="G52" s="100"/>
      <c r="H52" s="100"/>
      <c r="I52" s="100"/>
    </row>
  </sheetData>
  <sheetProtection/>
  <mergeCells count="7">
    <mergeCell ref="I3:J3"/>
    <mergeCell ref="A1:H1"/>
    <mergeCell ref="A3:A4"/>
    <mergeCell ref="B3:B4"/>
    <mergeCell ref="C3:D3"/>
    <mergeCell ref="E3:F3"/>
    <mergeCell ref="G3:H3"/>
  </mergeCells>
  <printOptions/>
  <pageMargins left="0.75" right="0.41" top="0.71" bottom="0.35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E11" sqref="E11"/>
    </sheetView>
  </sheetViews>
  <sheetFormatPr defaultColWidth="8.88671875" defaultRowHeight="13.5"/>
  <cols>
    <col min="1" max="1" width="12.10546875" style="0" customWidth="1"/>
    <col min="2" max="2" width="7.88671875" style="0" customWidth="1"/>
    <col min="3" max="3" width="7.77734375" style="0" customWidth="1"/>
    <col min="4" max="4" width="6.77734375" style="0" customWidth="1"/>
    <col min="5" max="5" width="7.77734375" style="0" customWidth="1"/>
    <col min="6" max="6" width="6.77734375" style="0" customWidth="1"/>
    <col min="7" max="7" width="7.77734375" style="0" customWidth="1"/>
    <col min="8" max="8" width="6.77734375" style="0" customWidth="1"/>
    <col min="9" max="9" width="7.77734375" style="0" customWidth="1"/>
    <col min="10" max="10" width="6.77734375" style="0" customWidth="1"/>
  </cols>
  <sheetData>
    <row r="1" spans="1:10" s="3" customFormat="1" ht="25.5" customHeight="1">
      <c r="A1" s="142" t="s">
        <v>122</v>
      </c>
      <c r="B1" s="133"/>
      <c r="C1" s="133"/>
      <c r="D1" s="133"/>
      <c r="E1" s="133"/>
      <c r="F1" s="133"/>
      <c r="G1" s="133"/>
      <c r="H1" s="133"/>
      <c r="I1" s="42"/>
      <c r="J1" s="42"/>
    </row>
    <row r="2" spans="1:10" s="3" customFormat="1" ht="18" customHeight="1" thickBot="1">
      <c r="A2" s="43"/>
      <c r="B2" s="42"/>
      <c r="C2" s="42"/>
      <c r="D2" s="42"/>
      <c r="E2" s="42"/>
      <c r="F2" s="42"/>
      <c r="G2" s="42"/>
      <c r="H2" s="42"/>
      <c r="I2" s="42"/>
      <c r="J2" s="44" t="s">
        <v>123</v>
      </c>
    </row>
    <row r="3" spans="1:10" s="3" customFormat="1" ht="30" customHeight="1">
      <c r="A3" s="156" t="s">
        <v>124</v>
      </c>
      <c r="B3" s="157" t="s">
        <v>30</v>
      </c>
      <c r="C3" s="175" t="s">
        <v>83</v>
      </c>
      <c r="D3" s="157"/>
      <c r="E3" s="175" t="s">
        <v>84</v>
      </c>
      <c r="F3" s="157"/>
      <c r="G3" s="175" t="s">
        <v>158</v>
      </c>
      <c r="H3" s="157"/>
      <c r="I3" s="175" t="s">
        <v>85</v>
      </c>
      <c r="J3" s="158"/>
    </row>
    <row r="4" spans="1:10" s="3" customFormat="1" ht="30" customHeight="1">
      <c r="A4" s="159"/>
      <c r="B4" s="160"/>
      <c r="C4" s="176"/>
      <c r="D4" s="161" t="s">
        <v>36</v>
      </c>
      <c r="E4" s="176"/>
      <c r="F4" s="161" t="s">
        <v>36</v>
      </c>
      <c r="G4" s="176"/>
      <c r="H4" s="161" t="s">
        <v>36</v>
      </c>
      <c r="I4" s="176"/>
      <c r="J4" s="162" t="s">
        <v>36</v>
      </c>
    </row>
    <row r="5" spans="1:10" s="3" customFormat="1" ht="30" customHeight="1">
      <c r="A5" s="172" t="s">
        <v>30</v>
      </c>
      <c r="B5" s="45">
        <v>19444</v>
      </c>
      <c r="C5" s="45">
        <v>17189</v>
      </c>
      <c r="D5" s="15">
        <f aca="true" t="shared" si="0" ref="D5:D22">(C5/B5)*100</f>
        <v>88.40259205924707</v>
      </c>
      <c r="E5" s="45">
        <v>1583</v>
      </c>
      <c r="F5" s="15">
        <f>(E5/B5)*100</f>
        <v>8.141328944661593</v>
      </c>
      <c r="G5" s="45">
        <v>292</v>
      </c>
      <c r="H5" s="15">
        <f aca="true" t="shared" si="1" ref="H5:H22">(G5/B5)*100</f>
        <v>1.501748611396832</v>
      </c>
      <c r="I5" s="45">
        <v>377</v>
      </c>
      <c r="J5" s="16">
        <f aca="true" t="shared" si="2" ref="J5:J22">(I5/B5)*100</f>
        <v>1.9389014606048138</v>
      </c>
    </row>
    <row r="6" spans="1:10" s="3" customFormat="1" ht="30" customHeight="1">
      <c r="A6" s="173" t="s">
        <v>125</v>
      </c>
      <c r="B6" s="22">
        <v>976</v>
      </c>
      <c r="C6" s="22">
        <v>843</v>
      </c>
      <c r="D6" s="18">
        <f t="shared" si="0"/>
        <v>86.37295081967213</v>
      </c>
      <c r="E6" s="22">
        <v>95</v>
      </c>
      <c r="F6" s="18">
        <f>(E6/B6)*100</f>
        <v>9.73360655737705</v>
      </c>
      <c r="G6" s="22">
        <v>13</v>
      </c>
      <c r="H6" s="18">
        <f t="shared" si="1"/>
        <v>1.331967213114754</v>
      </c>
      <c r="I6" s="22">
        <v>25</v>
      </c>
      <c r="J6" s="20">
        <f t="shared" si="2"/>
        <v>2.5614754098360657</v>
      </c>
    </row>
    <row r="7" spans="1:10" s="3" customFormat="1" ht="30" customHeight="1">
      <c r="A7" s="173" t="s">
        <v>126</v>
      </c>
      <c r="B7" s="22">
        <v>1002</v>
      </c>
      <c r="C7" s="22">
        <v>935</v>
      </c>
      <c r="D7" s="18">
        <f t="shared" si="0"/>
        <v>93.31337325349301</v>
      </c>
      <c r="E7" s="22">
        <v>29</v>
      </c>
      <c r="F7" s="18">
        <f>(E7/B7)*100</f>
        <v>2.8942115768463075</v>
      </c>
      <c r="G7" s="22">
        <v>22</v>
      </c>
      <c r="H7" s="18">
        <f t="shared" si="1"/>
        <v>2.19560878243513</v>
      </c>
      <c r="I7" s="22">
        <v>16</v>
      </c>
      <c r="J7" s="20">
        <f t="shared" si="2"/>
        <v>1.5968063872255487</v>
      </c>
    </row>
    <row r="8" spans="1:13" s="3" customFormat="1" ht="30" customHeight="1">
      <c r="A8" s="173" t="s">
        <v>127</v>
      </c>
      <c r="B8" s="22">
        <v>1314</v>
      </c>
      <c r="C8" s="22">
        <v>1181</v>
      </c>
      <c r="D8" s="18">
        <f t="shared" si="0"/>
        <v>89.87823439878234</v>
      </c>
      <c r="E8" s="22">
        <v>72</v>
      </c>
      <c r="F8" s="18">
        <f>(E8/B8)*100</f>
        <v>5.47945205479452</v>
      </c>
      <c r="G8" s="22">
        <v>25</v>
      </c>
      <c r="H8" s="18">
        <f t="shared" si="1"/>
        <v>1.9025875190258752</v>
      </c>
      <c r="I8" s="22">
        <v>36</v>
      </c>
      <c r="J8" s="20">
        <f t="shared" si="2"/>
        <v>2.73972602739726</v>
      </c>
      <c r="M8" s="47"/>
    </row>
    <row r="9" spans="1:10" s="3" customFormat="1" ht="30" customHeight="1">
      <c r="A9" s="173" t="s">
        <v>128</v>
      </c>
      <c r="B9" s="22">
        <v>535</v>
      </c>
      <c r="C9" s="22">
        <v>508</v>
      </c>
      <c r="D9" s="18">
        <f t="shared" si="0"/>
        <v>94.95327102803738</v>
      </c>
      <c r="E9" s="22">
        <v>5</v>
      </c>
      <c r="F9" s="18">
        <f>(E9/B9)*100</f>
        <v>0.9345794392523363</v>
      </c>
      <c r="G9" s="22">
        <v>11</v>
      </c>
      <c r="H9" s="18">
        <f t="shared" si="1"/>
        <v>2.0560747663551404</v>
      </c>
      <c r="I9" s="22">
        <v>11</v>
      </c>
      <c r="J9" s="20">
        <f t="shared" si="2"/>
        <v>2.0560747663551404</v>
      </c>
    </row>
    <row r="10" spans="1:10" s="3" customFormat="1" ht="30" customHeight="1">
      <c r="A10" s="173" t="s">
        <v>129</v>
      </c>
      <c r="B10" s="22">
        <v>1008</v>
      </c>
      <c r="C10" s="22">
        <v>948</v>
      </c>
      <c r="D10" s="18">
        <f t="shared" si="0"/>
        <v>94.04761904761905</v>
      </c>
      <c r="E10" s="22">
        <v>22</v>
      </c>
      <c r="F10" s="18">
        <f aca="true" t="shared" si="3" ref="F10:F22">(E10/B10)*100</f>
        <v>2.1825396825396823</v>
      </c>
      <c r="G10" s="22">
        <v>21</v>
      </c>
      <c r="H10" s="18">
        <f t="shared" si="1"/>
        <v>2.083333333333333</v>
      </c>
      <c r="I10" s="22">
        <v>17</v>
      </c>
      <c r="J10" s="20">
        <f t="shared" si="2"/>
        <v>1.6865079365079365</v>
      </c>
    </row>
    <row r="11" spans="1:10" s="3" customFormat="1" ht="30" customHeight="1">
      <c r="A11" s="173" t="s">
        <v>130</v>
      </c>
      <c r="B11" s="22">
        <v>646</v>
      </c>
      <c r="C11" s="22">
        <v>599</v>
      </c>
      <c r="D11" s="18">
        <f t="shared" si="0"/>
        <v>92.72445820433437</v>
      </c>
      <c r="E11" s="22">
        <v>24</v>
      </c>
      <c r="F11" s="18">
        <f t="shared" si="3"/>
        <v>3.7151702786377707</v>
      </c>
      <c r="G11" s="22">
        <v>9</v>
      </c>
      <c r="H11" s="18">
        <f t="shared" si="1"/>
        <v>1.393188854489164</v>
      </c>
      <c r="I11" s="22">
        <v>14</v>
      </c>
      <c r="J11" s="20">
        <f t="shared" si="2"/>
        <v>2.1671826625387</v>
      </c>
    </row>
    <row r="12" spans="1:10" s="3" customFormat="1" ht="30" customHeight="1">
      <c r="A12" s="173" t="s">
        <v>131</v>
      </c>
      <c r="B12" s="22">
        <v>594</v>
      </c>
      <c r="C12" s="22">
        <v>565</v>
      </c>
      <c r="D12" s="18">
        <f t="shared" si="0"/>
        <v>95.1178451178451</v>
      </c>
      <c r="E12" s="22">
        <v>10</v>
      </c>
      <c r="F12" s="18">
        <f t="shared" si="3"/>
        <v>1.6835016835016834</v>
      </c>
      <c r="G12" s="22">
        <v>8</v>
      </c>
      <c r="H12" s="18">
        <f t="shared" si="1"/>
        <v>1.3468013468013467</v>
      </c>
      <c r="I12" s="22">
        <v>11</v>
      </c>
      <c r="J12" s="20">
        <f t="shared" si="2"/>
        <v>1.8518518518518516</v>
      </c>
    </row>
    <row r="13" spans="1:10" s="3" customFormat="1" ht="30" customHeight="1">
      <c r="A13" s="173" t="s">
        <v>132</v>
      </c>
      <c r="B13" s="22">
        <v>491</v>
      </c>
      <c r="C13" s="22">
        <v>462</v>
      </c>
      <c r="D13" s="18">
        <f t="shared" si="0"/>
        <v>94.09368635437882</v>
      </c>
      <c r="E13" s="22">
        <v>12</v>
      </c>
      <c r="F13" s="18">
        <f t="shared" si="3"/>
        <v>2.4439918533604885</v>
      </c>
      <c r="G13" s="22">
        <v>4</v>
      </c>
      <c r="H13" s="18">
        <f t="shared" si="1"/>
        <v>0.8146639511201629</v>
      </c>
      <c r="I13" s="22">
        <v>13</v>
      </c>
      <c r="J13" s="20">
        <f t="shared" si="2"/>
        <v>2.6476578411405294</v>
      </c>
    </row>
    <row r="14" spans="1:10" s="3" customFormat="1" ht="30" customHeight="1">
      <c r="A14" s="173" t="s">
        <v>133</v>
      </c>
      <c r="B14" s="22">
        <v>2118</v>
      </c>
      <c r="C14" s="22">
        <v>1823</v>
      </c>
      <c r="D14" s="18">
        <f t="shared" si="0"/>
        <v>86.07176581680831</v>
      </c>
      <c r="E14" s="22">
        <v>250</v>
      </c>
      <c r="F14" s="18">
        <f t="shared" si="3"/>
        <v>11.803588290840414</v>
      </c>
      <c r="G14" s="22">
        <v>23</v>
      </c>
      <c r="H14" s="18">
        <f t="shared" si="1"/>
        <v>1.0859301227573182</v>
      </c>
      <c r="I14" s="22">
        <v>22</v>
      </c>
      <c r="J14" s="20">
        <f t="shared" si="2"/>
        <v>1.0387157695939566</v>
      </c>
    </row>
    <row r="15" spans="1:10" s="3" customFormat="1" ht="30" customHeight="1">
      <c r="A15" s="173" t="s">
        <v>134</v>
      </c>
      <c r="B15" s="22">
        <v>650</v>
      </c>
      <c r="C15" s="22">
        <v>616</v>
      </c>
      <c r="D15" s="18">
        <f t="shared" si="0"/>
        <v>94.76923076923077</v>
      </c>
      <c r="E15" s="22">
        <v>14</v>
      </c>
      <c r="F15" s="18">
        <f t="shared" si="3"/>
        <v>2.1538461538461537</v>
      </c>
      <c r="G15" s="22">
        <v>7</v>
      </c>
      <c r="H15" s="18">
        <f t="shared" si="1"/>
        <v>1.0769230769230769</v>
      </c>
      <c r="I15" s="22">
        <v>13</v>
      </c>
      <c r="J15" s="20">
        <f t="shared" si="2"/>
        <v>2</v>
      </c>
    </row>
    <row r="16" spans="1:10" s="3" customFormat="1" ht="30" customHeight="1">
      <c r="A16" s="173" t="s">
        <v>135</v>
      </c>
      <c r="B16" s="22">
        <v>416</v>
      </c>
      <c r="C16" s="22">
        <v>395</v>
      </c>
      <c r="D16" s="18">
        <f t="shared" si="0"/>
        <v>94.95192307692307</v>
      </c>
      <c r="E16" s="22">
        <v>8</v>
      </c>
      <c r="F16" s="18">
        <f t="shared" si="3"/>
        <v>1.9230769230769231</v>
      </c>
      <c r="G16" s="22">
        <v>7</v>
      </c>
      <c r="H16" s="18">
        <f t="shared" si="1"/>
        <v>1.6826923076923077</v>
      </c>
      <c r="I16" s="22">
        <v>6</v>
      </c>
      <c r="J16" s="20">
        <f t="shared" si="2"/>
        <v>1.4423076923076923</v>
      </c>
    </row>
    <row r="17" spans="1:10" s="3" customFormat="1" ht="30" customHeight="1">
      <c r="A17" s="173" t="s">
        <v>136</v>
      </c>
      <c r="B17" s="22">
        <v>1331</v>
      </c>
      <c r="C17" s="22">
        <v>1211</v>
      </c>
      <c r="D17" s="18">
        <f t="shared" si="0"/>
        <v>90.98422238918107</v>
      </c>
      <c r="E17" s="22">
        <v>61</v>
      </c>
      <c r="F17" s="18">
        <f t="shared" si="3"/>
        <v>4.583020285499624</v>
      </c>
      <c r="G17" s="22">
        <v>21</v>
      </c>
      <c r="H17" s="18">
        <f t="shared" si="1"/>
        <v>1.5777610818933134</v>
      </c>
      <c r="I17" s="22">
        <v>38</v>
      </c>
      <c r="J17" s="20">
        <f t="shared" si="2"/>
        <v>2.8549962434259957</v>
      </c>
    </row>
    <row r="18" spans="1:10" s="3" customFormat="1" ht="30" customHeight="1">
      <c r="A18" s="173" t="s">
        <v>137</v>
      </c>
      <c r="B18" s="22">
        <v>1676</v>
      </c>
      <c r="C18" s="22">
        <v>1566</v>
      </c>
      <c r="D18" s="18">
        <f t="shared" si="0"/>
        <v>93.43675417661098</v>
      </c>
      <c r="E18" s="22">
        <v>45</v>
      </c>
      <c r="F18" s="18">
        <f t="shared" si="3"/>
        <v>2.6849642004773266</v>
      </c>
      <c r="G18" s="22">
        <v>21</v>
      </c>
      <c r="H18" s="18">
        <f t="shared" si="1"/>
        <v>1.2529832935560858</v>
      </c>
      <c r="I18" s="22">
        <v>44</v>
      </c>
      <c r="J18" s="20">
        <f t="shared" si="2"/>
        <v>2.6252983293556085</v>
      </c>
    </row>
    <row r="19" spans="1:10" s="3" customFormat="1" ht="30" customHeight="1">
      <c r="A19" s="173" t="s">
        <v>138</v>
      </c>
      <c r="B19" s="22">
        <v>636</v>
      </c>
      <c r="C19" s="22">
        <v>581</v>
      </c>
      <c r="D19" s="18">
        <f t="shared" si="0"/>
        <v>91.35220125786164</v>
      </c>
      <c r="E19" s="22">
        <v>27</v>
      </c>
      <c r="F19" s="18">
        <f t="shared" si="3"/>
        <v>4.245283018867925</v>
      </c>
      <c r="G19" s="22">
        <v>12</v>
      </c>
      <c r="H19" s="18">
        <f t="shared" si="1"/>
        <v>1.8867924528301887</v>
      </c>
      <c r="I19" s="22">
        <v>16</v>
      </c>
      <c r="J19" s="20">
        <f t="shared" si="2"/>
        <v>2.515723270440252</v>
      </c>
    </row>
    <row r="20" spans="1:10" s="3" customFormat="1" ht="30" customHeight="1">
      <c r="A20" s="173" t="s">
        <v>139</v>
      </c>
      <c r="B20" s="22">
        <v>696</v>
      </c>
      <c r="C20" s="22">
        <v>605</v>
      </c>
      <c r="D20" s="18">
        <f t="shared" si="0"/>
        <v>86.92528735632183</v>
      </c>
      <c r="E20" s="22">
        <v>55</v>
      </c>
      <c r="F20" s="18">
        <f t="shared" si="3"/>
        <v>7.902298850574713</v>
      </c>
      <c r="G20" s="22">
        <v>15</v>
      </c>
      <c r="H20" s="18">
        <f t="shared" si="1"/>
        <v>2.1551724137931036</v>
      </c>
      <c r="I20" s="22">
        <v>21</v>
      </c>
      <c r="J20" s="20">
        <f t="shared" si="2"/>
        <v>3.0172413793103448</v>
      </c>
    </row>
    <row r="21" spans="1:10" s="3" customFormat="1" ht="30" customHeight="1">
      <c r="A21" s="173" t="s">
        <v>140</v>
      </c>
      <c r="B21" s="22">
        <v>4267</v>
      </c>
      <c r="C21" s="22">
        <v>3343</v>
      </c>
      <c r="D21" s="18">
        <f t="shared" si="0"/>
        <v>78.34544176236231</v>
      </c>
      <c r="E21" s="22">
        <v>818</v>
      </c>
      <c r="F21" s="18">
        <f t="shared" si="3"/>
        <v>19.170377314272322</v>
      </c>
      <c r="G21" s="22">
        <v>52</v>
      </c>
      <c r="H21" s="18">
        <f t="shared" si="1"/>
        <v>1.2186547925943287</v>
      </c>
      <c r="I21" s="22">
        <v>54</v>
      </c>
      <c r="J21" s="20">
        <f t="shared" si="2"/>
        <v>1.2655261307710335</v>
      </c>
    </row>
    <row r="22" spans="1:10" s="3" customFormat="1" ht="30" customHeight="1" thickBot="1">
      <c r="A22" s="174" t="s">
        <v>141</v>
      </c>
      <c r="B22" s="26">
        <v>1088</v>
      </c>
      <c r="C22" s="26">
        <v>1088</v>
      </c>
      <c r="D22" s="25">
        <f t="shared" si="0"/>
        <v>100</v>
      </c>
      <c r="E22" s="26">
        <v>39</v>
      </c>
      <c r="F22" s="25">
        <f t="shared" si="3"/>
        <v>3.5845588235294117</v>
      </c>
      <c r="G22" s="26">
        <v>21</v>
      </c>
      <c r="H22" s="25">
        <f t="shared" si="1"/>
        <v>1.9301470588235294</v>
      </c>
      <c r="I22" s="26">
        <v>20</v>
      </c>
      <c r="J22" s="27">
        <f t="shared" si="2"/>
        <v>1.8382352941176472</v>
      </c>
    </row>
    <row r="23" s="3" customFormat="1" ht="13.5">
      <c r="B23" s="47"/>
    </row>
    <row r="24" s="3" customFormat="1" ht="13.5"/>
    <row r="25" s="3" customFormat="1" ht="13.5"/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</sheetData>
  <sheetProtection/>
  <mergeCells count="7">
    <mergeCell ref="I3:J3"/>
    <mergeCell ref="A1:H1"/>
    <mergeCell ref="A3:A4"/>
    <mergeCell ref="B3:B4"/>
    <mergeCell ref="C3:D3"/>
    <mergeCell ref="E3:F3"/>
    <mergeCell ref="G3:H3"/>
  </mergeCells>
  <printOptions/>
  <pageMargins left="0.75" right="0.25" top="0.71" bottom="0.35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H23" sqref="H23"/>
    </sheetView>
  </sheetViews>
  <sheetFormatPr defaultColWidth="8.88671875" defaultRowHeight="13.5"/>
  <cols>
    <col min="1" max="1" width="13.21484375" style="0" customWidth="1"/>
    <col min="2" max="2" width="15.77734375" style="0" customWidth="1"/>
    <col min="3" max="3" width="13.77734375" style="0" customWidth="1"/>
    <col min="4" max="4" width="15.77734375" style="0" customWidth="1"/>
    <col min="5" max="5" width="13.77734375" style="0" customWidth="1"/>
    <col min="8" max="8" width="12.6640625" style="0" customWidth="1"/>
    <col min="9" max="9" width="11.4453125" style="0" customWidth="1"/>
  </cols>
  <sheetData>
    <row r="1" spans="1:10" s="3" customFormat="1" ht="25.5" customHeight="1">
      <c r="A1" s="142" t="s">
        <v>160</v>
      </c>
      <c r="B1" s="133"/>
      <c r="C1" s="133"/>
      <c r="D1" s="133"/>
      <c r="E1" s="133"/>
      <c r="F1" s="133"/>
      <c r="G1" s="133"/>
      <c r="H1" s="133"/>
      <c r="I1" s="42"/>
      <c r="J1" s="42"/>
    </row>
    <row r="2" ht="15" customHeight="1"/>
    <row r="25" ht="14.25" customHeight="1"/>
    <row r="26" s="3" customFormat="1" ht="19.5" customHeight="1" thickBot="1">
      <c r="E26" s="44" t="s">
        <v>142</v>
      </c>
    </row>
    <row r="27" spans="1:9" s="48" customFormat="1" ht="27" customHeight="1">
      <c r="A27" s="180" t="s">
        <v>143</v>
      </c>
      <c r="B27" s="185" t="s">
        <v>144</v>
      </c>
      <c r="C27" s="185"/>
      <c r="D27" s="185" t="s">
        <v>145</v>
      </c>
      <c r="E27" s="186"/>
      <c r="G27"/>
      <c r="H27"/>
      <c r="I27"/>
    </row>
    <row r="28" spans="1:5" s="48" customFormat="1" ht="27" customHeight="1">
      <c r="A28" s="181"/>
      <c r="B28" s="187"/>
      <c r="C28" s="187" t="s">
        <v>146</v>
      </c>
      <c r="D28" s="187"/>
      <c r="E28" s="188" t="s">
        <v>146</v>
      </c>
    </row>
    <row r="29" spans="1:5" s="3" customFormat="1" ht="27" customHeight="1">
      <c r="A29" s="169">
        <v>2001</v>
      </c>
      <c r="B29" s="49">
        <v>21175</v>
      </c>
      <c r="C29" s="50">
        <v>-1.01</v>
      </c>
      <c r="D29" s="49">
        <v>80151</v>
      </c>
      <c r="E29" s="51">
        <v>-1.97</v>
      </c>
    </row>
    <row r="30" spans="1:5" s="3" customFormat="1" ht="27" customHeight="1">
      <c r="A30" s="169">
        <v>2002</v>
      </c>
      <c r="B30" s="49">
        <v>21790</v>
      </c>
      <c r="C30" s="50">
        <f aca="true" t="shared" si="0" ref="C30:C39">(B30-B29)/B29*100</f>
        <v>2.9043683589138136</v>
      </c>
      <c r="D30" s="49">
        <v>84288</v>
      </c>
      <c r="E30" s="51">
        <f aca="true" t="shared" si="1" ref="E30:E39">(D30-D29)/D29*100</f>
        <v>5.161507654302504</v>
      </c>
    </row>
    <row r="31" spans="1:5" s="3" customFormat="1" ht="27" customHeight="1">
      <c r="A31" s="169">
        <v>2003</v>
      </c>
      <c r="B31" s="49">
        <v>21877</v>
      </c>
      <c r="C31" s="50">
        <f t="shared" si="0"/>
        <v>0.3992657182193666</v>
      </c>
      <c r="D31" s="49">
        <v>83432</v>
      </c>
      <c r="E31" s="51">
        <f t="shared" si="1"/>
        <v>-1.0155656795747914</v>
      </c>
    </row>
    <row r="32" spans="1:5" s="3" customFormat="1" ht="27" customHeight="1">
      <c r="A32" s="169">
        <v>2004</v>
      </c>
      <c r="B32" s="52">
        <v>21651</v>
      </c>
      <c r="C32" s="50">
        <f t="shared" si="0"/>
        <v>-1.0330484070027883</v>
      </c>
      <c r="D32" s="52">
        <v>79730</v>
      </c>
      <c r="E32" s="51">
        <f t="shared" si="1"/>
        <v>-4.43714641864033</v>
      </c>
    </row>
    <row r="33" spans="1:5" s="3" customFormat="1" ht="27" customHeight="1">
      <c r="A33" s="169">
        <v>2005</v>
      </c>
      <c r="B33" s="52">
        <v>20598</v>
      </c>
      <c r="C33" s="50">
        <f>(B33-B32)/B32*100</f>
        <v>-4.863516696688375</v>
      </c>
      <c r="D33" s="52">
        <v>75706</v>
      </c>
      <c r="E33" s="51">
        <f>(D33-D32)/D32*100</f>
        <v>-5.047033738868682</v>
      </c>
    </row>
    <row r="34" spans="1:5" s="3" customFormat="1" ht="27" customHeight="1">
      <c r="A34" s="169">
        <v>2006</v>
      </c>
      <c r="B34" s="52">
        <v>20491</v>
      </c>
      <c r="C34" s="50">
        <f t="shared" si="0"/>
        <v>-0.5194679095057773</v>
      </c>
      <c r="D34" s="52">
        <v>75910</v>
      </c>
      <c r="E34" s="51">
        <f t="shared" si="1"/>
        <v>0.2694634507172483</v>
      </c>
    </row>
    <row r="35" spans="1:5" s="3" customFormat="1" ht="27" customHeight="1">
      <c r="A35" s="169">
        <v>2007</v>
      </c>
      <c r="B35" s="52">
        <v>20123</v>
      </c>
      <c r="C35" s="50">
        <f t="shared" si="0"/>
        <v>-1.795910399687668</v>
      </c>
      <c r="D35" s="52">
        <v>74910</v>
      </c>
      <c r="E35" s="51">
        <f t="shared" si="1"/>
        <v>-1.3173494928204454</v>
      </c>
    </row>
    <row r="36" spans="1:5" s="3" customFormat="1" ht="27" customHeight="1">
      <c r="A36" s="169">
        <v>2008</v>
      </c>
      <c r="B36" s="52">
        <v>19585</v>
      </c>
      <c r="C36" s="50">
        <f t="shared" si="0"/>
        <v>-2.6735576206331064</v>
      </c>
      <c r="D36" s="52">
        <v>72759</v>
      </c>
      <c r="E36" s="51">
        <f t="shared" si="1"/>
        <v>-2.8714457348818585</v>
      </c>
    </row>
    <row r="37" spans="1:5" s="3" customFormat="1" ht="27" customHeight="1">
      <c r="A37" s="182">
        <v>2009</v>
      </c>
      <c r="B37" s="76">
        <v>19083</v>
      </c>
      <c r="C37" s="50">
        <f t="shared" si="0"/>
        <v>-2.563186111820271</v>
      </c>
      <c r="D37" s="76">
        <v>71453</v>
      </c>
      <c r="E37" s="51">
        <f t="shared" si="1"/>
        <v>-1.7949669456699517</v>
      </c>
    </row>
    <row r="38" spans="1:5" ht="27" customHeight="1">
      <c r="A38" s="169">
        <v>2010</v>
      </c>
      <c r="B38" s="52">
        <v>18957</v>
      </c>
      <c r="C38" s="50">
        <f t="shared" si="0"/>
        <v>-0.6602735418959284</v>
      </c>
      <c r="D38" s="52">
        <v>73984</v>
      </c>
      <c r="E38" s="51">
        <f t="shared" si="1"/>
        <v>3.5421885715085444</v>
      </c>
    </row>
    <row r="39" spans="1:5" ht="27" customHeight="1">
      <c r="A39" s="169">
        <v>2011</v>
      </c>
      <c r="B39" s="52">
        <v>19385</v>
      </c>
      <c r="C39" s="50">
        <f t="shared" si="0"/>
        <v>2.257741203776969</v>
      </c>
      <c r="D39" s="52">
        <v>74056</v>
      </c>
      <c r="E39" s="51">
        <f t="shared" si="1"/>
        <v>0.09731833910034601</v>
      </c>
    </row>
    <row r="40" spans="1:5" ht="27" customHeight="1">
      <c r="A40" s="183">
        <v>2012</v>
      </c>
      <c r="B40" s="177">
        <v>19359</v>
      </c>
      <c r="C40" s="178">
        <f>(B40-B39)/B39*100</f>
        <v>-0.1341243229301006</v>
      </c>
      <c r="D40" s="177">
        <v>75087</v>
      </c>
      <c r="E40" s="179">
        <f>(D40-D39)/D39*100</f>
        <v>1.3921896942854057</v>
      </c>
    </row>
    <row r="41" spans="1:5" ht="27" customHeight="1" thickBot="1">
      <c r="A41" s="184">
        <v>2013</v>
      </c>
      <c r="B41" s="87">
        <v>19444</v>
      </c>
      <c r="C41" s="88">
        <f>(B41-B40)/B40*100</f>
        <v>0.43907226612944883</v>
      </c>
      <c r="D41" s="87">
        <v>75898</v>
      </c>
      <c r="E41" s="89">
        <f>(D41-D40)/D40*100</f>
        <v>1.0800804400229067</v>
      </c>
    </row>
  </sheetData>
  <sheetProtection/>
  <mergeCells count="4">
    <mergeCell ref="A27:A28"/>
    <mergeCell ref="B27:C27"/>
    <mergeCell ref="D27:E27"/>
    <mergeCell ref="A1:H1"/>
  </mergeCells>
  <printOptions/>
  <pageMargins left="0.75" right="0.75" top="1.24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Baekinho</dc:creator>
  <cp:keywords/>
  <dc:description/>
  <cp:lastModifiedBy>Owner</cp:lastModifiedBy>
  <cp:lastPrinted>2014-01-07T08:07:06Z</cp:lastPrinted>
  <dcterms:created xsi:type="dcterms:W3CDTF">2009-02-02T07:34:55Z</dcterms:created>
  <dcterms:modified xsi:type="dcterms:W3CDTF">2015-02-12T10:26:53Z</dcterms:modified>
  <cp:category/>
  <cp:version/>
  <cp:contentType/>
  <cp:contentStatus/>
</cp:coreProperties>
</file>